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375"/>
  </bookViews>
  <sheets>
    <sheet name="综合成绩（考核）" sheetId="2" r:id="rId1"/>
  </sheets>
  <definedNames>
    <definedName name="_xlnm._FilterDatabase" localSheetId="0" hidden="1">'综合成绩（考核）'!$A$3:$K$30</definedName>
    <definedName name="_xlnm.Print_Area" localSheetId="0">'综合成绩（考核）'!$A$2:$K$30</definedName>
    <definedName name="_xlnm.Print_Titles" localSheetId="0">'综合成绩（考核）'!$2:$3</definedName>
  </definedNames>
  <calcPr calcId="124519" fullPrecision="0"/>
</workbook>
</file>

<file path=xl/calcChain.xml><?xml version="1.0" encoding="utf-8"?>
<calcChain xmlns="http://schemas.openxmlformats.org/spreadsheetml/2006/main">
  <c r="I30" i="2"/>
  <c r="H30"/>
  <c r="F30"/>
  <c r="D30"/>
  <c r="I29"/>
  <c r="H29"/>
  <c r="F29"/>
  <c r="D29"/>
  <c r="I28"/>
  <c r="H28"/>
  <c r="F28"/>
  <c r="D28"/>
  <c r="I27"/>
  <c r="H27"/>
  <c r="F27"/>
  <c r="D27"/>
  <c r="I26"/>
  <c r="H26"/>
  <c r="F26"/>
  <c r="D26"/>
  <c r="I25"/>
  <c r="H25"/>
  <c r="F25"/>
  <c r="D25"/>
  <c r="I24"/>
  <c r="H24"/>
  <c r="F24"/>
  <c r="D24"/>
  <c r="I23"/>
  <c r="H23"/>
  <c r="F23"/>
  <c r="D23"/>
  <c r="I22"/>
  <c r="H22"/>
  <c r="F22"/>
  <c r="D22"/>
  <c r="I21"/>
  <c r="H21"/>
  <c r="F21"/>
  <c r="D21"/>
  <c r="I20"/>
  <c r="H20"/>
  <c r="F20"/>
  <c r="D20"/>
  <c r="I19"/>
  <c r="H19"/>
  <c r="F19"/>
  <c r="D19"/>
  <c r="I18"/>
  <c r="H18"/>
  <c r="F18"/>
  <c r="D18"/>
  <c r="I17"/>
  <c r="H17"/>
  <c r="F17"/>
  <c r="D17"/>
  <c r="I16"/>
  <c r="H16"/>
  <c r="F16"/>
  <c r="D16"/>
  <c r="I15"/>
  <c r="H15"/>
  <c r="F15"/>
  <c r="D15"/>
  <c r="I14"/>
  <c r="H14"/>
  <c r="F14"/>
  <c r="D14"/>
  <c r="I13"/>
  <c r="H13"/>
  <c r="F13"/>
  <c r="D13"/>
  <c r="I12"/>
  <c r="H12"/>
  <c r="F12"/>
  <c r="D12"/>
  <c r="I11"/>
  <c r="H11"/>
  <c r="F11"/>
  <c r="D11"/>
  <c r="I10"/>
  <c r="H10"/>
  <c r="F10"/>
  <c r="D10"/>
  <c r="I9"/>
  <c r="H9"/>
  <c r="F9"/>
  <c r="D9"/>
  <c r="I8"/>
  <c r="H8"/>
  <c r="F8"/>
  <c r="D8"/>
  <c r="I7"/>
  <c r="H7"/>
  <c r="F7"/>
  <c r="D7"/>
  <c r="I6"/>
  <c r="H6"/>
  <c r="F6"/>
  <c r="D6"/>
  <c r="I5"/>
  <c r="H5"/>
  <c r="F5"/>
  <c r="D5"/>
  <c r="I4"/>
  <c r="H4"/>
  <c r="F4"/>
  <c r="D4"/>
</calcChain>
</file>

<file path=xl/sharedStrings.xml><?xml version="1.0" encoding="utf-8"?>
<sst xmlns="http://schemas.openxmlformats.org/spreadsheetml/2006/main" count="71" uniqueCount="61">
  <si>
    <t>序号</t>
  </si>
  <si>
    <t>报考岗位</t>
  </si>
  <si>
    <t>报考号</t>
  </si>
  <si>
    <t>姓名</t>
  </si>
  <si>
    <t>科研论文成绩</t>
  </si>
  <si>
    <t>科研论文成绩*30%</t>
  </si>
  <si>
    <t>面试成绩</t>
  </si>
  <si>
    <t>面试成绩*70%</t>
  </si>
  <si>
    <t>综合成绩</t>
  </si>
  <si>
    <t>排名</t>
  </si>
  <si>
    <t>备注</t>
  </si>
  <si>
    <t>0111_病理科骨干医师</t>
  </si>
  <si>
    <t>546620230707101929112264</t>
  </si>
  <si>
    <t>0117_输血科技术骨干</t>
  </si>
  <si>
    <t>546620230707090507111760</t>
  </si>
  <si>
    <t>0102_输血科学科带头人</t>
  </si>
  <si>
    <t>546620230712175029121060</t>
  </si>
  <si>
    <t>0114_放射诊断科技术骨干</t>
  </si>
  <si>
    <t>546620230707133303113279</t>
  </si>
  <si>
    <t>0101_放射诊断科学科带头人</t>
  </si>
  <si>
    <t>546620230710133311119157</t>
  </si>
  <si>
    <t>0106_放射介入科骨干医师</t>
  </si>
  <si>
    <t>546620230707130605113155</t>
  </si>
  <si>
    <t>0110_皮肤科骨干医师</t>
  </si>
  <si>
    <t>546620230707115403112824</t>
  </si>
  <si>
    <t>0108_牙周病科科骨干医师</t>
  </si>
  <si>
    <t>546620230707090305111750</t>
  </si>
  <si>
    <t>0118_护理技术骨干</t>
  </si>
  <si>
    <t>546620230710125646119121</t>
  </si>
  <si>
    <t>546620230710143207119206</t>
  </si>
  <si>
    <t>546620230710184344119416</t>
  </si>
  <si>
    <t>546620230707120936112893</t>
  </si>
  <si>
    <t>面试缺考</t>
  </si>
  <si>
    <t>0115_儿科骨干医师</t>
  </si>
  <si>
    <t>546620230711170855120229</t>
  </si>
  <si>
    <t>546620230707162830114103</t>
  </si>
  <si>
    <t>0104_呼吸内科骨干医师</t>
  </si>
  <si>
    <t>546620230707094845112047</t>
  </si>
  <si>
    <t>0116_全科医学科骨干医师</t>
  </si>
  <si>
    <t>546620230711111413119925</t>
  </si>
  <si>
    <t>546620230707125010113078</t>
  </si>
  <si>
    <t>面试不合格</t>
  </si>
  <si>
    <t>0103_健康医学科学科带头人</t>
  </si>
  <si>
    <t>546620230707105410112473</t>
  </si>
  <si>
    <t>0109_医疗保健科骨干医师</t>
  </si>
  <si>
    <t>546620230707102506112298</t>
  </si>
  <si>
    <t>546620230707101038112206</t>
  </si>
  <si>
    <t>0107_肛肠病科骨干医师</t>
  </si>
  <si>
    <t>546620230708115010116366</t>
  </si>
  <si>
    <t>0112_神经外科医师1</t>
  </si>
  <si>
    <t>546620230709221334118472</t>
  </si>
  <si>
    <t>546620230707163759114148</t>
  </si>
  <si>
    <t>0119_党务管理骨干</t>
  </si>
  <si>
    <t>546620230710090057118708</t>
  </si>
  <si>
    <t>0120_信息技术管理骨干</t>
  </si>
  <si>
    <t>546620230707165818114240</t>
  </si>
  <si>
    <t>546620230712181107121076</t>
  </si>
  <si>
    <t>0121_医院运营管理骨干</t>
  </si>
  <si>
    <t>546620230707094255112005</t>
  </si>
  <si>
    <t>“椰城优才 智汇海口”海口市人民医院2023年公开（考核）招聘事业单位工作人员
综合成绩（考核）</t>
    <phoneticPr fontId="20" type="noConversion"/>
  </si>
  <si>
    <t>附件4：</t>
    <phoneticPr fontId="20" type="noConversion"/>
  </si>
</sst>
</file>

<file path=xl/styles.xml><?xml version="1.0" encoding="utf-8"?>
<styleSheet xmlns="http://schemas.openxmlformats.org/spreadsheetml/2006/main">
  <fonts count="23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8"/>
      <color theme="3"/>
      <name val="宋体"/>
      <family val="2"/>
      <charset val="134"/>
      <scheme val="major"/>
    </font>
    <font>
      <b/>
      <sz val="15"/>
      <color theme="3"/>
      <name val="宋体"/>
      <family val="2"/>
      <charset val="134"/>
      <scheme val="minor"/>
    </font>
    <font>
      <b/>
      <sz val="13"/>
      <color theme="3"/>
      <name val="宋体"/>
      <family val="2"/>
      <charset val="134"/>
      <scheme val="minor"/>
    </font>
    <font>
      <b/>
      <sz val="11"/>
      <color theme="3"/>
      <name val="宋体"/>
      <family val="2"/>
      <charset val="134"/>
      <scheme val="minor"/>
    </font>
    <font>
      <sz val="11"/>
      <color rgb="FF006100"/>
      <name val="宋体"/>
      <family val="2"/>
      <charset val="134"/>
      <scheme val="minor"/>
    </font>
    <font>
      <sz val="11"/>
      <color rgb="FF9C0006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b/>
      <sz val="11"/>
      <color rgb="FFFA7D00"/>
      <name val="宋体"/>
      <family val="2"/>
      <charset val="134"/>
      <scheme val="minor"/>
    </font>
    <font>
      <sz val="11"/>
      <color rgb="FFFA7D00"/>
      <name val="宋体"/>
      <family val="2"/>
      <charset val="134"/>
      <scheme val="minor"/>
    </font>
    <font>
      <b/>
      <sz val="11"/>
      <color theme="0"/>
      <name val="宋体"/>
      <family val="2"/>
      <charset val="134"/>
      <scheme val="minor"/>
    </font>
    <font>
      <sz val="11"/>
      <color rgb="FFFF0000"/>
      <name val="宋体"/>
      <family val="2"/>
      <charset val="134"/>
      <scheme val="minor"/>
    </font>
    <font>
      <i/>
      <sz val="11"/>
      <color rgb="FF7F7F7F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11"/>
      <color theme="0"/>
      <name val="宋体"/>
      <family val="2"/>
      <charset val="134"/>
      <scheme val="minor"/>
    </font>
    <font>
      <sz val="14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0" xfId="0" applyFo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</cellXfs>
  <cellStyles count="42">
    <cellStyle name="20% - 强调文字颜色 1" xfId="19" builtinId="30" customBuiltin="1"/>
    <cellStyle name="20% - 强调文字颜色 2" xfId="23" builtinId="34" customBuiltin="1"/>
    <cellStyle name="20% - 强调文字颜色 3" xfId="27" builtinId="38" customBuiltin="1"/>
    <cellStyle name="20% - 强调文字颜色 4" xfId="31" builtinId="42" customBuiltin="1"/>
    <cellStyle name="20% - 强调文字颜色 5" xfId="35" builtinId="46" customBuiltin="1"/>
    <cellStyle name="20% - 强调文字颜色 6" xfId="39" builtinId="50" customBuiltin="1"/>
    <cellStyle name="40% - 强调文字颜色 1" xfId="20" builtinId="31" customBuiltin="1"/>
    <cellStyle name="40% - 强调文字颜色 2" xfId="24" builtinId="35" customBuiltin="1"/>
    <cellStyle name="40% - 强调文字颜色 3" xfId="28" builtinId="39" customBuiltin="1"/>
    <cellStyle name="40% - 强调文字颜色 4" xfId="32" builtinId="43" customBuiltin="1"/>
    <cellStyle name="40% - 强调文字颜色 5" xfId="36" builtinId="47" customBuiltin="1"/>
    <cellStyle name="40% - 强调文字颜色 6" xfId="40" builtinId="51" customBuiltin="1"/>
    <cellStyle name="60% - 强调文字颜色 1" xfId="21" builtinId="32" customBuiltin="1"/>
    <cellStyle name="60% - 强调文字颜色 2" xfId="25" builtinId="36" customBuiltin="1"/>
    <cellStyle name="60% - 强调文字颜色 3" xfId="29" builtinId="40" customBuiltin="1"/>
    <cellStyle name="60% - 强调文字颜色 4" xfId="33" builtinId="44" customBuiltin="1"/>
    <cellStyle name="60% - 强调文字颜色 5" xfId="37" builtinId="48" customBuiltin="1"/>
    <cellStyle name="60% - 强调文字颜色 6" xfId="41" builtinId="52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7" builtinId="27" customBuiltin="1"/>
    <cellStyle name="常规" xfId="0" builtinId="0"/>
    <cellStyle name="好" xfId="6" builtinId="26" customBuiltin="1"/>
    <cellStyle name="汇总" xfId="17" builtinId="25" customBuiltin="1"/>
    <cellStyle name="计算" xfId="11" builtinId="22" customBuiltin="1"/>
    <cellStyle name="检查单元格" xfId="13" builtinId="23" customBuiltin="1"/>
    <cellStyle name="解释性文本" xfId="16" builtinId="53" customBuiltin="1"/>
    <cellStyle name="警告文本" xfId="14" builtinId="11" customBuiltin="1"/>
    <cellStyle name="链接单元格" xfId="12" builtinId="24" customBuiltin="1"/>
    <cellStyle name="强调文字颜色 1" xfId="18" builtinId="29" customBuiltin="1"/>
    <cellStyle name="强调文字颜色 2" xfId="22" builtinId="33" customBuiltin="1"/>
    <cellStyle name="强调文字颜色 3" xfId="26" builtinId="37" customBuiltin="1"/>
    <cellStyle name="强调文字颜色 4" xfId="30" builtinId="41" customBuiltin="1"/>
    <cellStyle name="强调文字颜色 5" xfId="34" builtinId="45" customBuiltin="1"/>
    <cellStyle name="强调文字颜色 6" xfId="38" builtinId="49" customBuiltin="1"/>
    <cellStyle name="适中" xfId="8" builtinId="28" customBuiltin="1"/>
    <cellStyle name="输出" xfId="10" builtinId="21" customBuiltin="1"/>
    <cellStyle name="输入" xfId="9" builtinId="20" customBuiltin="1"/>
    <cellStyle name="注释" xfId="15" builtinId="10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19" workbookViewId="0">
      <selection activeCell="C6" sqref="C6"/>
    </sheetView>
  </sheetViews>
  <sheetFormatPr defaultColWidth="12.25" defaultRowHeight="30.95" customHeight="1"/>
  <cols>
    <col min="1" max="1" width="7.125" style="1" customWidth="1"/>
    <col min="2" max="2" width="30.25" style="1" customWidth="1"/>
    <col min="3" max="3" width="33.25" style="1" customWidth="1"/>
    <col min="4" max="4" width="9" style="1" customWidth="1"/>
    <col min="5" max="5" width="8.75" style="1" customWidth="1"/>
    <col min="6" max="6" width="10.875" style="1" customWidth="1"/>
    <col min="7" max="7" width="8" style="1" customWidth="1"/>
    <col min="8" max="8" width="11" style="1" customWidth="1"/>
    <col min="9" max="9" width="9.75" style="1" customWidth="1"/>
    <col min="10" max="10" width="7.25" style="1" customWidth="1"/>
    <col min="11" max="11" width="12.125" style="1" customWidth="1"/>
    <col min="12" max="16382" width="12.25" customWidth="1"/>
  </cols>
  <sheetData>
    <row r="1" spans="1:11" ht="30.95" customHeight="1">
      <c r="A1" s="1" t="s">
        <v>60</v>
      </c>
    </row>
    <row r="2" spans="1:11" ht="63" customHeight="1">
      <c r="A2" s="7" t="s">
        <v>59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6" customFormat="1" ht="42" customHeight="1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</row>
    <row r="4" spans="1:11" s="4" customFormat="1" ht="31.5" customHeight="1">
      <c r="A4" s="2">
        <v>1</v>
      </c>
      <c r="B4" s="2" t="s">
        <v>11</v>
      </c>
      <c r="C4" s="3" t="s">
        <v>12</v>
      </c>
      <c r="D4" s="3" t="str">
        <f>"门慧"</f>
        <v>门慧</v>
      </c>
      <c r="E4" s="3">
        <v>76</v>
      </c>
      <c r="F4" s="3">
        <f>E4*0.3</f>
        <v>22.8</v>
      </c>
      <c r="G4" s="3">
        <v>64.33</v>
      </c>
      <c r="H4" s="3">
        <f>G4*0.7</f>
        <v>45.03</v>
      </c>
      <c r="I4" s="3">
        <f>F4+H4</f>
        <v>67.83</v>
      </c>
      <c r="J4" s="3">
        <v>1</v>
      </c>
      <c r="K4" s="3"/>
    </row>
    <row r="5" spans="1:11" s="4" customFormat="1" ht="31.5" customHeight="1">
      <c r="A5" s="3">
        <v>2</v>
      </c>
      <c r="B5" s="3" t="s">
        <v>13</v>
      </c>
      <c r="C5" s="3" t="s">
        <v>14</v>
      </c>
      <c r="D5" s="3" t="str">
        <f>"李应明"</f>
        <v>李应明</v>
      </c>
      <c r="E5" s="3">
        <v>75</v>
      </c>
      <c r="F5" s="3">
        <f t="shared" ref="F5:F30" si="0">E5*0.3</f>
        <v>22.5</v>
      </c>
      <c r="G5" s="3">
        <v>72.33</v>
      </c>
      <c r="H5" s="3">
        <f t="shared" ref="H5:H30" si="1">G5*0.7</f>
        <v>50.63</v>
      </c>
      <c r="I5" s="3">
        <f t="shared" ref="I5:I30" si="2">F5+H5</f>
        <v>73.13</v>
      </c>
      <c r="J5" s="3">
        <v>1</v>
      </c>
      <c r="K5" s="3"/>
    </row>
    <row r="6" spans="1:11" s="4" customFormat="1" ht="31.5" customHeight="1">
      <c r="A6" s="3">
        <v>3</v>
      </c>
      <c r="B6" s="3" t="s">
        <v>15</v>
      </c>
      <c r="C6" s="3" t="s">
        <v>16</v>
      </c>
      <c r="D6" s="3" t="str">
        <f>"王绍胜"</f>
        <v>王绍胜</v>
      </c>
      <c r="E6" s="3">
        <v>95</v>
      </c>
      <c r="F6" s="3">
        <f t="shared" si="0"/>
        <v>28.5</v>
      </c>
      <c r="G6" s="3">
        <v>77.67</v>
      </c>
      <c r="H6" s="3">
        <f t="shared" si="1"/>
        <v>54.37</v>
      </c>
      <c r="I6" s="3">
        <f t="shared" si="2"/>
        <v>82.87</v>
      </c>
      <c r="J6" s="3">
        <v>1</v>
      </c>
      <c r="K6" s="3"/>
    </row>
    <row r="7" spans="1:11" s="4" customFormat="1" ht="31.5" customHeight="1">
      <c r="A7" s="3">
        <v>4</v>
      </c>
      <c r="B7" s="3" t="s">
        <v>17</v>
      </c>
      <c r="C7" s="3" t="s">
        <v>18</v>
      </c>
      <c r="D7" s="3" t="str">
        <f>"杨瑞宝"</f>
        <v>杨瑞宝</v>
      </c>
      <c r="E7" s="3">
        <v>61</v>
      </c>
      <c r="F7" s="3">
        <f t="shared" si="0"/>
        <v>18.3</v>
      </c>
      <c r="G7" s="3">
        <v>72</v>
      </c>
      <c r="H7" s="3">
        <f t="shared" si="1"/>
        <v>50.4</v>
      </c>
      <c r="I7" s="3">
        <f t="shared" si="2"/>
        <v>68.7</v>
      </c>
      <c r="J7" s="3">
        <v>1</v>
      </c>
      <c r="K7" s="3"/>
    </row>
    <row r="8" spans="1:11" s="4" customFormat="1" ht="31.5" customHeight="1">
      <c r="A8" s="3">
        <v>5</v>
      </c>
      <c r="B8" s="3" t="s">
        <v>19</v>
      </c>
      <c r="C8" s="3" t="s">
        <v>20</v>
      </c>
      <c r="D8" s="3" t="str">
        <f>"尹建忠"</f>
        <v>尹建忠</v>
      </c>
      <c r="E8" s="3">
        <v>100</v>
      </c>
      <c r="F8" s="3">
        <f t="shared" si="0"/>
        <v>30</v>
      </c>
      <c r="G8" s="3">
        <v>86.67</v>
      </c>
      <c r="H8" s="3">
        <f t="shared" si="1"/>
        <v>60.67</v>
      </c>
      <c r="I8" s="3">
        <f t="shared" si="2"/>
        <v>90.67</v>
      </c>
      <c r="J8" s="3">
        <v>1</v>
      </c>
      <c r="K8" s="3"/>
    </row>
    <row r="9" spans="1:11" s="4" customFormat="1" ht="31.5" customHeight="1">
      <c r="A9" s="3">
        <v>6</v>
      </c>
      <c r="B9" s="3" t="s">
        <v>21</v>
      </c>
      <c r="C9" s="3" t="s">
        <v>22</v>
      </c>
      <c r="D9" s="3" t="str">
        <f>"佟超"</f>
        <v>佟超</v>
      </c>
      <c r="E9" s="3">
        <v>85</v>
      </c>
      <c r="F9" s="3">
        <f t="shared" si="0"/>
        <v>25.5</v>
      </c>
      <c r="G9" s="3">
        <v>82.33</v>
      </c>
      <c r="H9" s="3">
        <f t="shared" si="1"/>
        <v>57.63</v>
      </c>
      <c r="I9" s="3">
        <f t="shared" si="2"/>
        <v>83.13</v>
      </c>
      <c r="J9" s="3">
        <v>1</v>
      </c>
      <c r="K9" s="3"/>
    </row>
    <row r="10" spans="1:11" s="4" customFormat="1" ht="31.5" customHeight="1">
      <c r="A10" s="3">
        <v>7</v>
      </c>
      <c r="B10" s="3" t="s">
        <v>23</v>
      </c>
      <c r="C10" s="3" t="s">
        <v>24</v>
      </c>
      <c r="D10" s="3" t="str">
        <f>"王丽"</f>
        <v>王丽</v>
      </c>
      <c r="E10" s="3">
        <v>87</v>
      </c>
      <c r="F10" s="3">
        <f t="shared" si="0"/>
        <v>26.1</v>
      </c>
      <c r="G10" s="3">
        <v>79</v>
      </c>
      <c r="H10" s="3">
        <f t="shared" si="1"/>
        <v>55.3</v>
      </c>
      <c r="I10" s="3">
        <f t="shared" si="2"/>
        <v>81.400000000000006</v>
      </c>
      <c r="J10" s="3">
        <v>1</v>
      </c>
      <c r="K10" s="3"/>
    </row>
    <row r="11" spans="1:11" s="4" customFormat="1" ht="31.5" customHeight="1">
      <c r="A11" s="3">
        <v>8</v>
      </c>
      <c r="B11" s="3" t="s">
        <v>25</v>
      </c>
      <c r="C11" s="3" t="s">
        <v>26</v>
      </c>
      <c r="D11" s="3" t="str">
        <f>"陈绍山"</f>
        <v>陈绍山</v>
      </c>
      <c r="E11" s="3">
        <v>59</v>
      </c>
      <c r="F11" s="3">
        <f t="shared" si="0"/>
        <v>17.7</v>
      </c>
      <c r="G11" s="3">
        <v>66.67</v>
      </c>
      <c r="H11" s="3">
        <f t="shared" si="1"/>
        <v>46.67</v>
      </c>
      <c r="I11" s="3">
        <f t="shared" si="2"/>
        <v>64.37</v>
      </c>
      <c r="J11" s="3">
        <v>1</v>
      </c>
      <c r="K11" s="3"/>
    </row>
    <row r="12" spans="1:11" s="4" customFormat="1" ht="31.5" customHeight="1">
      <c r="A12" s="3">
        <v>9</v>
      </c>
      <c r="B12" s="3" t="s">
        <v>27</v>
      </c>
      <c r="C12" s="3" t="s">
        <v>28</v>
      </c>
      <c r="D12" s="3" t="str">
        <f>"周玉"</f>
        <v>周玉</v>
      </c>
      <c r="E12" s="3">
        <v>0</v>
      </c>
      <c r="F12" s="3">
        <f t="shared" si="0"/>
        <v>0</v>
      </c>
      <c r="G12" s="3">
        <v>76.67</v>
      </c>
      <c r="H12" s="3">
        <f t="shared" si="1"/>
        <v>53.67</v>
      </c>
      <c r="I12" s="3">
        <f t="shared" si="2"/>
        <v>53.67</v>
      </c>
      <c r="J12" s="3">
        <v>1</v>
      </c>
      <c r="K12" s="3"/>
    </row>
    <row r="13" spans="1:11" s="4" customFormat="1" ht="31.5" customHeight="1">
      <c r="A13" s="3">
        <v>10</v>
      </c>
      <c r="B13" s="3" t="s">
        <v>27</v>
      </c>
      <c r="C13" s="3" t="s">
        <v>29</v>
      </c>
      <c r="D13" s="3" t="str">
        <f>"刘维康"</f>
        <v>刘维康</v>
      </c>
      <c r="E13" s="3">
        <v>0</v>
      </c>
      <c r="F13" s="3">
        <f t="shared" si="0"/>
        <v>0</v>
      </c>
      <c r="G13" s="3">
        <v>72.67</v>
      </c>
      <c r="H13" s="3">
        <f t="shared" si="1"/>
        <v>50.87</v>
      </c>
      <c r="I13" s="3">
        <f t="shared" si="2"/>
        <v>50.87</v>
      </c>
      <c r="J13" s="3">
        <v>2</v>
      </c>
      <c r="K13" s="3"/>
    </row>
    <row r="14" spans="1:11" s="4" customFormat="1" ht="31.5" customHeight="1">
      <c r="A14" s="3">
        <v>11</v>
      </c>
      <c r="B14" s="3" t="s">
        <v>27</v>
      </c>
      <c r="C14" s="3" t="s">
        <v>30</v>
      </c>
      <c r="D14" s="3" t="str">
        <f>"李娇云"</f>
        <v>李娇云</v>
      </c>
      <c r="E14" s="3">
        <v>0</v>
      </c>
      <c r="F14" s="3">
        <f t="shared" si="0"/>
        <v>0</v>
      </c>
      <c r="G14" s="3">
        <v>60.33</v>
      </c>
      <c r="H14" s="3">
        <f t="shared" si="1"/>
        <v>42.23</v>
      </c>
      <c r="I14" s="3">
        <f t="shared" si="2"/>
        <v>42.23</v>
      </c>
      <c r="J14" s="3">
        <v>3</v>
      </c>
      <c r="K14" s="3"/>
    </row>
    <row r="15" spans="1:11" s="4" customFormat="1" ht="31.5" customHeight="1">
      <c r="A15" s="3">
        <v>12</v>
      </c>
      <c r="B15" s="3" t="s">
        <v>27</v>
      </c>
      <c r="C15" s="3" t="s">
        <v>31</v>
      </c>
      <c r="D15" s="3" t="str">
        <f>"孙晖"</f>
        <v>孙晖</v>
      </c>
      <c r="E15" s="3">
        <v>0</v>
      </c>
      <c r="F15" s="3">
        <f t="shared" si="0"/>
        <v>0</v>
      </c>
      <c r="G15" s="3">
        <v>0</v>
      </c>
      <c r="H15" s="3">
        <f t="shared" si="1"/>
        <v>0</v>
      </c>
      <c r="I15" s="3">
        <f t="shared" si="2"/>
        <v>0</v>
      </c>
      <c r="J15" s="3"/>
      <c r="K15" s="3" t="s">
        <v>32</v>
      </c>
    </row>
    <row r="16" spans="1:11" s="4" customFormat="1" ht="31.5" customHeight="1">
      <c r="A16" s="3">
        <v>13</v>
      </c>
      <c r="B16" s="3" t="s">
        <v>33</v>
      </c>
      <c r="C16" s="3" t="s">
        <v>34</v>
      </c>
      <c r="D16" s="3" t="str">
        <f>"黄灵"</f>
        <v>黄灵</v>
      </c>
      <c r="E16" s="3">
        <v>59</v>
      </c>
      <c r="F16" s="3">
        <f t="shared" si="0"/>
        <v>17.7</v>
      </c>
      <c r="G16" s="3">
        <v>66</v>
      </c>
      <c r="H16" s="3">
        <f t="shared" si="1"/>
        <v>46.2</v>
      </c>
      <c r="I16" s="3">
        <f t="shared" si="2"/>
        <v>63.9</v>
      </c>
      <c r="J16" s="3">
        <v>1</v>
      </c>
      <c r="K16" s="3"/>
    </row>
    <row r="17" spans="1:11" s="4" customFormat="1" ht="31.5" customHeight="1">
      <c r="A17" s="3">
        <v>14</v>
      </c>
      <c r="B17" s="3" t="s">
        <v>33</v>
      </c>
      <c r="C17" s="3" t="s">
        <v>35</v>
      </c>
      <c r="D17" s="3" t="str">
        <f>"祁婧"</f>
        <v>祁婧</v>
      </c>
      <c r="E17" s="3">
        <v>79</v>
      </c>
      <c r="F17" s="3">
        <f t="shared" si="0"/>
        <v>23.7</v>
      </c>
      <c r="G17" s="3">
        <v>0</v>
      </c>
      <c r="H17" s="3">
        <f t="shared" si="1"/>
        <v>0</v>
      </c>
      <c r="I17" s="3">
        <f t="shared" si="2"/>
        <v>23.7</v>
      </c>
      <c r="J17" s="3"/>
      <c r="K17" s="3" t="s">
        <v>32</v>
      </c>
    </row>
    <row r="18" spans="1:11" s="4" customFormat="1" ht="31.5" customHeight="1">
      <c r="A18" s="3">
        <v>15</v>
      </c>
      <c r="B18" s="3" t="s">
        <v>36</v>
      </c>
      <c r="C18" s="3" t="s">
        <v>37</v>
      </c>
      <c r="D18" s="3" t="str">
        <f>"符沙沙"</f>
        <v>符沙沙</v>
      </c>
      <c r="E18" s="3">
        <v>100</v>
      </c>
      <c r="F18" s="3">
        <f t="shared" si="0"/>
        <v>30</v>
      </c>
      <c r="G18" s="3">
        <v>82</v>
      </c>
      <c r="H18" s="3">
        <f t="shared" si="1"/>
        <v>57.4</v>
      </c>
      <c r="I18" s="3">
        <f t="shared" si="2"/>
        <v>87.4</v>
      </c>
      <c r="J18" s="3">
        <v>1</v>
      </c>
      <c r="K18" s="3"/>
    </row>
    <row r="19" spans="1:11" s="4" customFormat="1" ht="31.5" customHeight="1">
      <c r="A19" s="3">
        <v>16</v>
      </c>
      <c r="B19" s="3" t="s">
        <v>38</v>
      </c>
      <c r="C19" s="3" t="s">
        <v>39</v>
      </c>
      <c r="D19" s="3" t="str">
        <f>"陈训春"</f>
        <v>陈训春</v>
      </c>
      <c r="E19" s="3">
        <v>65</v>
      </c>
      <c r="F19" s="3">
        <f t="shared" si="0"/>
        <v>19.5</v>
      </c>
      <c r="G19" s="3">
        <v>81.33</v>
      </c>
      <c r="H19" s="3">
        <f t="shared" si="1"/>
        <v>56.93</v>
      </c>
      <c r="I19" s="3">
        <f t="shared" si="2"/>
        <v>76.430000000000007</v>
      </c>
      <c r="J19" s="3">
        <v>1</v>
      </c>
      <c r="K19" s="3"/>
    </row>
    <row r="20" spans="1:11" s="4" customFormat="1" ht="31.5" customHeight="1">
      <c r="A20" s="3">
        <v>17</v>
      </c>
      <c r="B20" s="3" t="s">
        <v>38</v>
      </c>
      <c r="C20" s="3" t="s">
        <v>40</v>
      </c>
      <c r="D20" s="3" t="str">
        <f>"杨茜"</f>
        <v>杨茜</v>
      </c>
      <c r="E20" s="3">
        <v>61</v>
      </c>
      <c r="F20" s="3">
        <f t="shared" si="0"/>
        <v>18.3</v>
      </c>
      <c r="G20" s="3">
        <v>38.33</v>
      </c>
      <c r="H20" s="3">
        <f t="shared" si="1"/>
        <v>26.83</v>
      </c>
      <c r="I20" s="3">
        <f t="shared" si="2"/>
        <v>45.13</v>
      </c>
      <c r="J20" s="3"/>
      <c r="K20" s="3" t="s">
        <v>41</v>
      </c>
    </row>
    <row r="21" spans="1:11" s="4" customFormat="1" ht="31.5" customHeight="1">
      <c r="A21" s="3">
        <v>18</v>
      </c>
      <c r="B21" s="3" t="s">
        <v>42</v>
      </c>
      <c r="C21" s="3" t="s">
        <v>43</v>
      </c>
      <c r="D21" s="3" t="str">
        <f>"卢玮"</f>
        <v>卢玮</v>
      </c>
      <c r="E21" s="3">
        <v>0</v>
      </c>
      <c r="F21" s="3">
        <f t="shared" si="0"/>
        <v>0</v>
      </c>
      <c r="G21" s="3">
        <v>70</v>
      </c>
      <c r="H21" s="3">
        <f t="shared" si="1"/>
        <v>49</v>
      </c>
      <c r="I21" s="3">
        <f t="shared" si="2"/>
        <v>49</v>
      </c>
      <c r="J21" s="3">
        <v>1</v>
      </c>
      <c r="K21" s="3"/>
    </row>
    <row r="22" spans="1:11" s="4" customFormat="1" ht="31.5" customHeight="1">
      <c r="A22" s="3">
        <v>19</v>
      </c>
      <c r="B22" s="3" t="s">
        <v>44</v>
      </c>
      <c r="C22" s="3" t="s">
        <v>45</v>
      </c>
      <c r="D22" s="3" t="str">
        <f>"郭林旺"</f>
        <v>郭林旺</v>
      </c>
      <c r="E22" s="3">
        <v>73</v>
      </c>
      <c r="F22" s="3">
        <f t="shared" si="0"/>
        <v>21.9</v>
      </c>
      <c r="G22" s="3">
        <v>63.67</v>
      </c>
      <c r="H22" s="3">
        <f t="shared" si="1"/>
        <v>44.57</v>
      </c>
      <c r="I22" s="3">
        <f t="shared" si="2"/>
        <v>66.47</v>
      </c>
      <c r="J22" s="3">
        <v>1</v>
      </c>
      <c r="K22" s="3"/>
    </row>
    <row r="23" spans="1:11" s="4" customFormat="1" ht="31.5" customHeight="1">
      <c r="A23" s="3">
        <v>20</v>
      </c>
      <c r="B23" s="3" t="s">
        <v>44</v>
      </c>
      <c r="C23" s="3" t="s">
        <v>46</v>
      </c>
      <c r="D23" s="3" t="str">
        <f>"唐娟"</f>
        <v>唐娟</v>
      </c>
      <c r="E23" s="3">
        <v>0</v>
      </c>
      <c r="F23" s="3">
        <f t="shared" si="0"/>
        <v>0</v>
      </c>
      <c r="G23" s="3">
        <v>32</v>
      </c>
      <c r="H23" s="3">
        <f t="shared" si="1"/>
        <v>22.4</v>
      </c>
      <c r="I23" s="3">
        <f t="shared" si="2"/>
        <v>22.4</v>
      </c>
      <c r="J23" s="3"/>
      <c r="K23" s="3" t="s">
        <v>41</v>
      </c>
    </row>
    <row r="24" spans="1:11" s="4" customFormat="1" ht="31.5" customHeight="1">
      <c r="A24" s="3">
        <v>21</v>
      </c>
      <c r="B24" s="3" t="s">
        <v>47</v>
      </c>
      <c r="C24" s="3" t="s">
        <v>48</v>
      </c>
      <c r="D24" s="3" t="str">
        <f>"麦文豪"</f>
        <v>麦文豪</v>
      </c>
      <c r="E24" s="3">
        <v>75</v>
      </c>
      <c r="F24" s="3">
        <f t="shared" si="0"/>
        <v>22.5</v>
      </c>
      <c r="G24" s="3">
        <v>76.67</v>
      </c>
      <c r="H24" s="3">
        <f t="shared" si="1"/>
        <v>53.67</v>
      </c>
      <c r="I24" s="3">
        <f t="shared" si="2"/>
        <v>76.17</v>
      </c>
      <c r="J24" s="3">
        <v>1</v>
      </c>
      <c r="K24" s="3"/>
    </row>
    <row r="25" spans="1:11" s="4" customFormat="1" ht="31.5" customHeight="1">
      <c r="A25" s="3">
        <v>22</v>
      </c>
      <c r="B25" s="3" t="s">
        <v>49</v>
      </c>
      <c r="C25" s="3" t="s">
        <v>50</v>
      </c>
      <c r="D25" s="3" t="str">
        <f>"韩奖励"</f>
        <v>韩奖励</v>
      </c>
      <c r="E25" s="3">
        <v>85</v>
      </c>
      <c r="F25" s="3">
        <f t="shared" si="0"/>
        <v>25.5</v>
      </c>
      <c r="G25" s="3">
        <v>80.67</v>
      </c>
      <c r="H25" s="3">
        <f t="shared" si="1"/>
        <v>56.47</v>
      </c>
      <c r="I25" s="3">
        <f t="shared" si="2"/>
        <v>81.97</v>
      </c>
      <c r="J25" s="3">
        <v>1</v>
      </c>
      <c r="K25" s="3"/>
    </row>
    <row r="26" spans="1:11" s="4" customFormat="1" ht="31.5" customHeight="1">
      <c r="A26" s="3">
        <v>23</v>
      </c>
      <c r="B26" s="3" t="s">
        <v>49</v>
      </c>
      <c r="C26" s="3" t="s">
        <v>51</v>
      </c>
      <c r="D26" s="3" t="str">
        <f>"汤宏"</f>
        <v>汤宏</v>
      </c>
      <c r="E26" s="3">
        <v>73</v>
      </c>
      <c r="F26" s="3">
        <f t="shared" si="0"/>
        <v>21.9</v>
      </c>
      <c r="G26" s="3">
        <v>81.33</v>
      </c>
      <c r="H26" s="3">
        <f t="shared" si="1"/>
        <v>56.93</v>
      </c>
      <c r="I26" s="3">
        <f t="shared" si="2"/>
        <v>78.83</v>
      </c>
      <c r="J26" s="3">
        <v>2</v>
      </c>
      <c r="K26" s="3"/>
    </row>
    <row r="27" spans="1:11" s="4" customFormat="1" ht="31.5" customHeight="1">
      <c r="A27" s="3">
        <v>24</v>
      </c>
      <c r="B27" s="3" t="s">
        <v>52</v>
      </c>
      <c r="C27" s="3" t="s">
        <v>53</v>
      </c>
      <c r="D27" s="3" t="str">
        <f>"辜文君"</f>
        <v>辜文君</v>
      </c>
      <c r="E27" s="3">
        <v>0</v>
      </c>
      <c r="F27" s="3">
        <f t="shared" si="0"/>
        <v>0</v>
      </c>
      <c r="G27" s="3">
        <v>76.67</v>
      </c>
      <c r="H27" s="3">
        <f t="shared" si="1"/>
        <v>53.67</v>
      </c>
      <c r="I27" s="3">
        <f t="shared" si="2"/>
        <v>53.67</v>
      </c>
      <c r="J27" s="3">
        <v>1</v>
      </c>
      <c r="K27" s="3"/>
    </row>
    <row r="28" spans="1:11" s="4" customFormat="1" ht="31.5" customHeight="1">
      <c r="A28" s="3">
        <v>25</v>
      </c>
      <c r="B28" s="3" t="s">
        <v>54</v>
      </c>
      <c r="C28" s="3" t="s">
        <v>55</v>
      </c>
      <c r="D28" s="3" t="str">
        <f>"张琳琳"</f>
        <v>张琳琳</v>
      </c>
      <c r="E28" s="3">
        <v>0</v>
      </c>
      <c r="F28" s="3">
        <f t="shared" si="0"/>
        <v>0</v>
      </c>
      <c r="G28" s="3">
        <v>72</v>
      </c>
      <c r="H28" s="3">
        <f t="shared" si="1"/>
        <v>50.4</v>
      </c>
      <c r="I28" s="3">
        <f t="shared" si="2"/>
        <v>50.4</v>
      </c>
      <c r="J28" s="3">
        <v>1</v>
      </c>
      <c r="K28" s="3"/>
    </row>
    <row r="29" spans="1:11" s="4" customFormat="1" ht="31.5" customHeight="1">
      <c r="A29" s="3">
        <v>26</v>
      </c>
      <c r="B29" s="3" t="s">
        <v>54</v>
      </c>
      <c r="C29" s="3" t="s">
        <v>56</v>
      </c>
      <c r="D29" s="3" t="str">
        <f>"张渌光"</f>
        <v>张渌光</v>
      </c>
      <c r="E29" s="3">
        <v>0</v>
      </c>
      <c r="F29" s="3">
        <f t="shared" si="0"/>
        <v>0</v>
      </c>
      <c r="G29" s="3">
        <v>68</v>
      </c>
      <c r="H29" s="3">
        <f t="shared" si="1"/>
        <v>47.6</v>
      </c>
      <c r="I29" s="3">
        <f t="shared" si="2"/>
        <v>47.6</v>
      </c>
      <c r="J29" s="3">
        <v>2</v>
      </c>
      <c r="K29" s="3"/>
    </row>
    <row r="30" spans="1:11" s="4" customFormat="1" ht="31.5" customHeight="1">
      <c r="A30" s="3">
        <v>27</v>
      </c>
      <c r="B30" s="3" t="s">
        <v>57</v>
      </c>
      <c r="C30" s="3" t="s">
        <v>58</v>
      </c>
      <c r="D30" s="3" t="str">
        <f>"容铭"</f>
        <v>容铭</v>
      </c>
      <c r="E30" s="3">
        <v>63</v>
      </c>
      <c r="F30" s="3">
        <f t="shared" si="0"/>
        <v>18.899999999999999</v>
      </c>
      <c r="G30" s="3">
        <v>74</v>
      </c>
      <c r="H30" s="3">
        <f t="shared" si="1"/>
        <v>51.8</v>
      </c>
      <c r="I30" s="3">
        <f t="shared" si="2"/>
        <v>70.7</v>
      </c>
      <c r="J30" s="3">
        <v>1</v>
      </c>
      <c r="K30" s="3"/>
    </row>
  </sheetData>
  <sheetProtection password="E9DF" sheet="1" objects="1" scenarios="1"/>
  <mergeCells count="1">
    <mergeCell ref="A2:K2"/>
  </mergeCells>
  <phoneticPr fontId="20" type="noConversion"/>
  <printOptions horizontalCentered="1"/>
  <pageMargins left="3.8888888888888903E-2" right="3.8888888888888903E-2" top="0.27500000000000002" bottom="0.196527777777778" header="0.196527777777778" footer="7.8472222222222193E-2"/>
  <pageSetup paperSize="9" scale="99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综合成绩（考核）</vt:lpstr>
      <vt:lpstr>'综合成绩（考核）'!Print_Area</vt:lpstr>
      <vt:lpstr>'综合成绩（考核）'!Print_Titles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用户</cp:lastModifiedBy>
  <cp:lastPrinted>2023-08-17T10:40:19Z</cp:lastPrinted>
  <dcterms:created xsi:type="dcterms:W3CDTF">2023-08-15T03:36:00Z</dcterms:created>
  <dcterms:modified xsi:type="dcterms:W3CDTF">2023-08-17T10:41:24Z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38BF48EAAE6B403EBA5E388CD89F216F_11</vt:lpwstr>
  </property>
  <property fmtid="{D5CDD505-2E9C-101B-9397-08002B2CF9AE}" pid="3" name="KSOProductBuildVer">
    <vt:lpwstr>2052-12.1.0.15120</vt:lpwstr>
  </property>
</Properties>
</file>