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（合格）“椰城优才 智汇海口”海口市人民医院2023年公开（考" sheetId="1" r:id="rId1"/>
  </sheets>
  <definedNames>
    <definedName name="_xlnm.Print_Titles" localSheetId="0">'（合格）“椰城优才 智汇海口”海口市人民医院2023年公开（考'!$3:$3</definedName>
  </definedNames>
  <calcPr fullCalcOnLoad="1"/>
</workbook>
</file>

<file path=xl/sharedStrings.xml><?xml version="1.0" encoding="utf-8"?>
<sst xmlns="http://schemas.openxmlformats.org/spreadsheetml/2006/main" count="680" uniqueCount="59">
  <si>
    <t>序号</t>
  </si>
  <si>
    <t>报考号</t>
  </si>
  <si>
    <t>报考岗位</t>
  </si>
  <si>
    <t>姓名</t>
  </si>
  <si>
    <t>性别</t>
  </si>
  <si>
    <t>0101_放射诊断科学科带头人</t>
  </si>
  <si>
    <t>0102_输血科学科带头人</t>
  </si>
  <si>
    <t>0103_健康医学科学科带头人</t>
  </si>
  <si>
    <t>0104_呼吸内科骨干医师</t>
  </si>
  <si>
    <t>0106_放射介入科骨干医师</t>
  </si>
  <si>
    <t>0107_肛肠病科骨干医师</t>
  </si>
  <si>
    <t>0108_牙周病科科骨干医师</t>
  </si>
  <si>
    <t>0109_医疗保健科骨干医师</t>
  </si>
  <si>
    <t>0110_皮肤科骨干医师</t>
  </si>
  <si>
    <t>0111_病理科骨干医师</t>
  </si>
  <si>
    <t>0112_神经外科医师1</t>
  </si>
  <si>
    <t>0113_康复医学科医师1</t>
  </si>
  <si>
    <t>0114_放射诊断科技术骨干</t>
  </si>
  <si>
    <t>0115_儿科骨干医师</t>
  </si>
  <si>
    <t>0116_全科医学科骨干医师</t>
  </si>
  <si>
    <t>0117_输血科技术骨干</t>
  </si>
  <si>
    <t>0118_护理技术骨干</t>
  </si>
  <si>
    <t>0119_党务管理骨干</t>
  </si>
  <si>
    <t>0120_信息技术管理骨干</t>
  </si>
  <si>
    <t>0121_医院运营管理骨干</t>
  </si>
  <si>
    <t>0122_消化内科医师</t>
  </si>
  <si>
    <t>0125_医疗保健科医师</t>
  </si>
  <si>
    <t>0126_健康医学科医师</t>
  </si>
  <si>
    <t>0127_口腔科医师</t>
  </si>
  <si>
    <t>0128_康复医学科医师2</t>
  </si>
  <si>
    <t>0130_内分泌代谢科医师</t>
  </si>
  <si>
    <t>0132_神经内科医师</t>
  </si>
  <si>
    <t>0133_重症医学科医师</t>
  </si>
  <si>
    <t>0134_感染性疾病科医师</t>
  </si>
  <si>
    <t>0136_中医科医师</t>
  </si>
  <si>
    <t>0137_心脏外科医师</t>
  </si>
  <si>
    <t>0138_血管外科医师</t>
  </si>
  <si>
    <t>0141_乳腺甲状腺外科医师</t>
  </si>
  <si>
    <t>0143_麻醉科医师</t>
  </si>
  <si>
    <t>0145_儿科医师</t>
  </si>
  <si>
    <t>0146_眼科医师</t>
  </si>
  <si>
    <t>0147_耳鼻咽喉头颈外科医师</t>
  </si>
  <si>
    <t>0148_急诊科医师</t>
  </si>
  <si>
    <t>0149_全科医学科医师</t>
  </si>
  <si>
    <t>0152_临床营养科医师</t>
  </si>
  <si>
    <t>0153_放射诊断科医师</t>
  </si>
  <si>
    <t>0154_超声医学科医师</t>
  </si>
  <si>
    <t>0155_功能科医师</t>
  </si>
  <si>
    <t>0156_病理科医师</t>
  </si>
  <si>
    <t>0157_感染和疾病控制医师</t>
  </si>
  <si>
    <t>0158_康复技师</t>
  </si>
  <si>
    <t>0159_放射技师</t>
  </si>
  <si>
    <t>0160_药学部药师</t>
  </si>
  <si>
    <t>0161_检验技师</t>
  </si>
  <si>
    <t>0162_病理科技术员</t>
  </si>
  <si>
    <t>0163_护士</t>
  </si>
  <si>
    <t>0164_办公室管理岗</t>
  </si>
  <si>
    <t>附件1：</t>
  </si>
  <si>
    <t>海口市人民医院2023年公开（考核）招聘事业单位工作人员资格审查合格人员名单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</si>
</sst>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6"/>
  <sheetViews>
    <sheetView tabSelected="1" workbookViewId="0" topLeftCell="A91">
      <selection activeCell="D51" sqref="D51"/>
    </sheetView>
  </sheetViews>
  <sheetFormatPr defaultColWidth="9.140625" defaultRowHeight="34.5" customHeight="1"/>
  <cols>
    <col min="1" max="1" width="9.00390625" style="2" customWidth="1"/>
    <col min="2" max="2" width="27.140625" style="3" customWidth="1"/>
    <col min="3" max="3" width="26.8515625" style="3" customWidth="1"/>
    <col min="4" max="4" width="15.421875" style="2" customWidth="1"/>
    <col min="5" max="5" width="5.421875" style="3" customWidth="1"/>
    <col min="6" max="16384" width="9.00390625" style="2" customWidth="1"/>
  </cols>
  <sheetData>
    <row r="1" ht="24" customHeight="1">
      <c r="A1" s="2" t="s">
        <v>57</v>
      </c>
    </row>
    <row r="2" spans="1:5" ht="57.75" customHeight="1">
      <c r="A2" s="8" t="s">
        <v>58</v>
      </c>
      <c r="B2" s="9"/>
      <c r="C2" s="9"/>
      <c r="D2" s="8"/>
      <c r="E2" s="9"/>
    </row>
    <row r="3" spans="1:5" s="1" customFormat="1" ht="34.5" customHeight="1">
      <c r="A3" s="4" t="s">
        <v>0</v>
      </c>
      <c r="B3" s="5" t="s">
        <v>1</v>
      </c>
      <c r="C3" s="5" t="s">
        <v>2</v>
      </c>
      <c r="D3" s="4" t="s">
        <v>3</v>
      </c>
      <c r="E3" s="5" t="s">
        <v>4</v>
      </c>
    </row>
    <row r="4" spans="1:5" ht="34.5" customHeight="1">
      <c r="A4" s="6">
        <v>1</v>
      </c>
      <c r="B4" s="7" t="str">
        <f>"546620230707101929112264"</f>
        <v>546620230707101929112264</v>
      </c>
      <c r="C4" s="7" t="s">
        <v>5</v>
      </c>
      <c r="D4" s="6" t="str">
        <f>"尹建忠"</f>
        <v>尹建忠</v>
      </c>
      <c r="E4" s="7" t="str">
        <f>"男"</f>
        <v>男</v>
      </c>
    </row>
    <row r="5" spans="1:5" ht="34.5" customHeight="1">
      <c r="A5" s="6">
        <v>2</v>
      </c>
      <c r="B5" s="7" t="str">
        <f>"546620230707090507111760"</f>
        <v>546620230707090507111760</v>
      </c>
      <c r="C5" s="7" t="s">
        <v>6</v>
      </c>
      <c r="D5" s="6" t="str">
        <f>"王绍胜"</f>
        <v>王绍胜</v>
      </c>
      <c r="E5" s="7" t="str">
        <f>"男"</f>
        <v>男</v>
      </c>
    </row>
    <row r="6" spans="1:5" ht="34.5" customHeight="1">
      <c r="A6" s="6">
        <v>3</v>
      </c>
      <c r="B6" s="7" t="str">
        <f>"546620230712175029121060"</f>
        <v>546620230712175029121060</v>
      </c>
      <c r="C6" s="7" t="s">
        <v>7</v>
      </c>
      <c r="D6" s="6" t="str">
        <f>"卢玮"</f>
        <v>卢玮</v>
      </c>
      <c r="E6" s="7" t="str">
        <f>"女"</f>
        <v>女</v>
      </c>
    </row>
    <row r="7" spans="1:5" ht="34.5" customHeight="1">
      <c r="A7" s="6">
        <v>4</v>
      </c>
      <c r="B7" s="7" t="str">
        <f>"546620230707133303113279"</f>
        <v>546620230707133303113279</v>
      </c>
      <c r="C7" s="7" t="s">
        <v>8</v>
      </c>
      <c r="D7" s="6" t="str">
        <f>"符沙沙"</f>
        <v>符沙沙</v>
      </c>
      <c r="E7" s="7" t="str">
        <f>"女"</f>
        <v>女</v>
      </c>
    </row>
    <row r="8" spans="1:5" ht="34.5" customHeight="1">
      <c r="A8" s="6">
        <v>5</v>
      </c>
      <c r="B8" s="7" t="str">
        <f>"546620230710133311119157"</f>
        <v>546620230710133311119157</v>
      </c>
      <c r="C8" s="7" t="s">
        <v>9</v>
      </c>
      <c r="D8" s="6" t="str">
        <f>"佟超"</f>
        <v>佟超</v>
      </c>
      <c r="E8" s="7" t="str">
        <f>"男"</f>
        <v>男</v>
      </c>
    </row>
    <row r="9" spans="1:5" ht="34.5" customHeight="1">
      <c r="A9" s="6">
        <v>6</v>
      </c>
      <c r="B9" s="7" t="str">
        <f>"546620230707130605113155"</f>
        <v>546620230707130605113155</v>
      </c>
      <c r="C9" s="7" t="s">
        <v>10</v>
      </c>
      <c r="D9" s="6" t="str">
        <f>"麦文豪"</f>
        <v>麦文豪</v>
      </c>
      <c r="E9" s="7" t="str">
        <f>"男"</f>
        <v>男</v>
      </c>
    </row>
    <row r="10" spans="1:5" ht="34.5" customHeight="1">
      <c r="A10" s="6">
        <v>7</v>
      </c>
      <c r="B10" s="7" t="str">
        <f>"546620230707115403112824"</f>
        <v>546620230707115403112824</v>
      </c>
      <c r="C10" s="7" t="s">
        <v>11</v>
      </c>
      <c r="D10" s="6" t="str">
        <f>"陈绍山"</f>
        <v>陈绍山</v>
      </c>
      <c r="E10" s="7" t="str">
        <f>"男"</f>
        <v>男</v>
      </c>
    </row>
    <row r="11" spans="1:5" ht="34.5" customHeight="1">
      <c r="A11" s="6">
        <v>8</v>
      </c>
      <c r="B11" s="7" t="str">
        <f>"546620230707090305111750"</f>
        <v>546620230707090305111750</v>
      </c>
      <c r="C11" s="7" t="s">
        <v>12</v>
      </c>
      <c r="D11" s="6" t="str">
        <f>"郭林旺"</f>
        <v>郭林旺</v>
      </c>
      <c r="E11" s="7" t="str">
        <f>"男"</f>
        <v>男</v>
      </c>
    </row>
    <row r="12" spans="1:5" ht="34.5" customHeight="1">
      <c r="A12" s="6">
        <v>9</v>
      </c>
      <c r="B12" s="7" t="str">
        <f>"546620230710125646119121"</f>
        <v>546620230710125646119121</v>
      </c>
      <c r="C12" s="7" t="s">
        <v>12</v>
      </c>
      <c r="D12" s="6" t="str">
        <f>"唐娟"</f>
        <v>唐娟</v>
      </c>
      <c r="E12" s="7" t="str">
        <f>"女"</f>
        <v>女</v>
      </c>
    </row>
    <row r="13" spans="1:5" ht="34.5" customHeight="1">
      <c r="A13" s="6">
        <v>10</v>
      </c>
      <c r="B13" s="7" t="str">
        <f>"546620230710143207119206"</f>
        <v>546620230710143207119206</v>
      </c>
      <c r="C13" s="7" t="s">
        <v>13</v>
      </c>
      <c r="D13" s="6" t="str">
        <f>"王丽"</f>
        <v>王丽</v>
      </c>
      <c r="E13" s="7" t="str">
        <f>"女"</f>
        <v>女</v>
      </c>
    </row>
    <row r="14" spans="1:5" ht="34.5" customHeight="1">
      <c r="A14" s="6">
        <v>11</v>
      </c>
      <c r="B14" s="7" t="str">
        <f>"546620230710184344119416"</f>
        <v>546620230710184344119416</v>
      </c>
      <c r="C14" s="7" t="s">
        <v>14</v>
      </c>
      <c r="D14" s="6" t="str">
        <f>"门慧"</f>
        <v>门慧</v>
      </c>
      <c r="E14" s="7" t="str">
        <f>"女"</f>
        <v>女</v>
      </c>
    </row>
    <row r="15" spans="1:5" ht="34.5" customHeight="1">
      <c r="A15" s="6">
        <v>12</v>
      </c>
      <c r="B15" s="7" t="str">
        <f>"546620230707120936112893"</f>
        <v>546620230707120936112893</v>
      </c>
      <c r="C15" s="7" t="s">
        <v>15</v>
      </c>
      <c r="D15" s="6" t="str">
        <f>"汤宏"</f>
        <v>汤宏</v>
      </c>
      <c r="E15" s="7" t="str">
        <f>"男"</f>
        <v>男</v>
      </c>
    </row>
    <row r="16" spans="1:5" ht="34.5" customHeight="1">
      <c r="A16" s="6">
        <v>13</v>
      </c>
      <c r="B16" s="7" t="str">
        <f>"546620230711170855120229"</f>
        <v>546620230711170855120229</v>
      </c>
      <c r="C16" s="7" t="s">
        <v>15</v>
      </c>
      <c r="D16" s="6" t="str">
        <f>"韩奖励"</f>
        <v>韩奖励</v>
      </c>
      <c r="E16" s="7" t="str">
        <f>"男"</f>
        <v>男</v>
      </c>
    </row>
    <row r="17" spans="1:5" ht="34.5" customHeight="1">
      <c r="A17" s="6">
        <v>14</v>
      </c>
      <c r="B17" s="7" t="str">
        <f>"546620230707142232113493"</f>
        <v>546620230707142232113493</v>
      </c>
      <c r="C17" s="7" t="s">
        <v>16</v>
      </c>
      <c r="D17" s="6" t="str">
        <f>"刘姣"</f>
        <v>刘姣</v>
      </c>
      <c r="E17" s="7" t="str">
        <f>"女"</f>
        <v>女</v>
      </c>
    </row>
    <row r="18" spans="1:5" ht="34.5" customHeight="1">
      <c r="A18" s="6">
        <v>15</v>
      </c>
      <c r="B18" s="7" t="str">
        <f>"546620230707162830114103"</f>
        <v>546620230707162830114103</v>
      </c>
      <c r="C18" s="7" t="s">
        <v>17</v>
      </c>
      <c r="D18" s="6" t="str">
        <f>"杨瑞宝"</f>
        <v>杨瑞宝</v>
      </c>
      <c r="E18" s="7" t="str">
        <f>"男"</f>
        <v>男</v>
      </c>
    </row>
    <row r="19" spans="1:5" ht="34.5" customHeight="1">
      <c r="A19" s="6">
        <v>16</v>
      </c>
      <c r="B19" s="7" t="str">
        <f>"546620230707094845112047"</f>
        <v>546620230707094845112047</v>
      </c>
      <c r="C19" s="7" t="s">
        <v>18</v>
      </c>
      <c r="D19" s="6" t="str">
        <f>"祁婧"</f>
        <v>祁婧</v>
      </c>
      <c r="E19" s="7" t="str">
        <f>"女"</f>
        <v>女</v>
      </c>
    </row>
    <row r="20" spans="1:5" ht="34.5" customHeight="1">
      <c r="A20" s="6">
        <v>17</v>
      </c>
      <c r="B20" s="7" t="str">
        <f>"546620230711111413119925"</f>
        <v>546620230711111413119925</v>
      </c>
      <c r="C20" s="7" t="s">
        <v>18</v>
      </c>
      <c r="D20" s="6" t="str">
        <f>"黄灵"</f>
        <v>黄灵</v>
      </c>
      <c r="E20" s="7" t="str">
        <f>"男"</f>
        <v>男</v>
      </c>
    </row>
    <row r="21" spans="1:5" ht="34.5" customHeight="1">
      <c r="A21" s="6">
        <v>18</v>
      </c>
      <c r="B21" s="7" t="str">
        <f>"546620230707125010113078"</f>
        <v>546620230707125010113078</v>
      </c>
      <c r="C21" s="7" t="s">
        <v>19</v>
      </c>
      <c r="D21" s="6" t="str">
        <f>"杨茜"</f>
        <v>杨茜</v>
      </c>
      <c r="E21" s="7" t="str">
        <f>"女"</f>
        <v>女</v>
      </c>
    </row>
    <row r="22" spans="1:5" ht="34.5" customHeight="1">
      <c r="A22" s="6">
        <v>19</v>
      </c>
      <c r="B22" s="7" t="str">
        <f>"546620230707105410112473"</f>
        <v>546620230707105410112473</v>
      </c>
      <c r="C22" s="7" t="s">
        <v>19</v>
      </c>
      <c r="D22" s="6" t="str">
        <f>"陈训春"</f>
        <v>陈训春</v>
      </c>
      <c r="E22" s="7" t="str">
        <f>"男"</f>
        <v>男</v>
      </c>
    </row>
    <row r="23" spans="1:5" ht="34.5" customHeight="1">
      <c r="A23" s="6">
        <v>20</v>
      </c>
      <c r="B23" s="7" t="str">
        <f>"546620230707102506112298"</f>
        <v>546620230707102506112298</v>
      </c>
      <c r="C23" s="7" t="s">
        <v>20</v>
      </c>
      <c r="D23" s="6" t="str">
        <f>"李应明"</f>
        <v>李应明</v>
      </c>
      <c r="E23" s="7" t="str">
        <f>"男"</f>
        <v>男</v>
      </c>
    </row>
    <row r="24" spans="1:5" ht="34.5" customHeight="1">
      <c r="A24" s="6">
        <v>21</v>
      </c>
      <c r="B24" s="7" t="str">
        <f>"546620230707101038112206"</f>
        <v>546620230707101038112206</v>
      </c>
      <c r="C24" s="7" t="s">
        <v>21</v>
      </c>
      <c r="D24" s="6" t="str">
        <f>"刘维康"</f>
        <v>刘维康</v>
      </c>
      <c r="E24" s="7" t="str">
        <f aca="true" t="shared" si="0" ref="E24:E29">"女"</f>
        <v>女</v>
      </c>
    </row>
    <row r="25" spans="1:5" ht="34.5" customHeight="1">
      <c r="A25" s="6">
        <v>22</v>
      </c>
      <c r="B25" s="7" t="str">
        <f>"546620230708115010116366"</f>
        <v>546620230708115010116366</v>
      </c>
      <c r="C25" s="7" t="s">
        <v>21</v>
      </c>
      <c r="D25" s="6" t="str">
        <f>"李娇云"</f>
        <v>李娇云</v>
      </c>
      <c r="E25" s="7" t="str">
        <f t="shared" si="0"/>
        <v>女</v>
      </c>
    </row>
    <row r="26" spans="1:5" ht="34.5" customHeight="1">
      <c r="A26" s="6">
        <v>23</v>
      </c>
      <c r="B26" s="7" t="str">
        <f>"546620230709221334118472"</f>
        <v>546620230709221334118472</v>
      </c>
      <c r="C26" s="7" t="s">
        <v>21</v>
      </c>
      <c r="D26" s="6" t="str">
        <f>"周玉"</f>
        <v>周玉</v>
      </c>
      <c r="E26" s="7" t="str">
        <f t="shared" si="0"/>
        <v>女</v>
      </c>
    </row>
    <row r="27" spans="1:5" ht="34.5" customHeight="1">
      <c r="A27" s="6">
        <v>24</v>
      </c>
      <c r="B27" s="7" t="str">
        <f>"546620230707163759114148"</f>
        <v>546620230707163759114148</v>
      </c>
      <c r="C27" s="7" t="s">
        <v>21</v>
      </c>
      <c r="D27" s="6" t="str">
        <f>"孙晖"</f>
        <v>孙晖</v>
      </c>
      <c r="E27" s="7" t="str">
        <f t="shared" si="0"/>
        <v>女</v>
      </c>
    </row>
    <row r="28" spans="1:5" ht="34.5" customHeight="1">
      <c r="A28" s="6">
        <v>25</v>
      </c>
      <c r="B28" s="7" t="str">
        <f>"546620230710090057118708"</f>
        <v>546620230710090057118708</v>
      </c>
      <c r="C28" s="7" t="s">
        <v>22</v>
      </c>
      <c r="D28" s="6" t="str">
        <f>"辜文君"</f>
        <v>辜文君</v>
      </c>
      <c r="E28" s="7" t="str">
        <f t="shared" si="0"/>
        <v>女</v>
      </c>
    </row>
    <row r="29" spans="1:5" ht="34.5" customHeight="1">
      <c r="A29" s="6">
        <v>26</v>
      </c>
      <c r="B29" s="7" t="str">
        <f>"546620230707165818114240"</f>
        <v>546620230707165818114240</v>
      </c>
      <c r="C29" s="7" t="s">
        <v>23</v>
      </c>
      <c r="D29" s="6" t="str">
        <f>"张琳琳"</f>
        <v>张琳琳</v>
      </c>
      <c r="E29" s="7" t="str">
        <f t="shared" si="0"/>
        <v>女</v>
      </c>
    </row>
    <row r="30" spans="1:5" ht="34.5" customHeight="1">
      <c r="A30" s="6">
        <v>27</v>
      </c>
      <c r="B30" s="7" t="str">
        <f>"546620230712181107121076"</f>
        <v>546620230712181107121076</v>
      </c>
      <c r="C30" s="7" t="s">
        <v>23</v>
      </c>
      <c r="D30" s="6" t="str">
        <f>"张渌光"</f>
        <v>张渌光</v>
      </c>
      <c r="E30" s="7" t="str">
        <f>"男"</f>
        <v>男</v>
      </c>
    </row>
    <row r="31" spans="1:5" ht="34.5" customHeight="1">
      <c r="A31" s="6">
        <v>28</v>
      </c>
      <c r="B31" s="7" t="str">
        <f>"546620230707094255112005"</f>
        <v>546620230707094255112005</v>
      </c>
      <c r="C31" s="7" t="s">
        <v>24</v>
      </c>
      <c r="D31" s="6" t="str">
        <f>"容铭"</f>
        <v>容铭</v>
      </c>
      <c r="E31" s="7" t="str">
        <f>"男"</f>
        <v>男</v>
      </c>
    </row>
    <row r="32" spans="1:5" ht="34.5" customHeight="1">
      <c r="A32" s="6">
        <v>29</v>
      </c>
      <c r="B32" s="7" t="str">
        <f>"546620230707133720113302"</f>
        <v>546620230707133720113302</v>
      </c>
      <c r="C32" s="7" t="s">
        <v>25</v>
      </c>
      <c r="D32" s="6" t="str">
        <f>"李文刚"</f>
        <v>李文刚</v>
      </c>
      <c r="E32" s="7" t="str">
        <f>"男"</f>
        <v>男</v>
      </c>
    </row>
    <row r="33" spans="1:5" ht="34.5" customHeight="1">
      <c r="A33" s="6">
        <v>30</v>
      </c>
      <c r="B33" s="7" t="str">
        <f>"546620230711163012120199"</f>
        <v>546620230711163012120199</v>
      </c>
      <c r="C33" s="7" t="s">
        <v>25</v>
      </c>
      <c r="D33" s="6" t="str">
        <f>"何彩虹"</f>
        <v>何彩虹</v>
      </c>
      <c r="E33" s="7" t="str">
        <f>"女"</f>
        <v>女</v>
      </c>
    </row>
    <row r="34" spans="1:5" ht="34.5" customHeight="1">
      <c r="A34" s="6">
        <v>31</v>
      </c>
      <c r="B34" s="7" t="str">
        <f>"546620230711234751120500"</f>
        <v>546620230711234751120500</v>
      </c>
      <c r="C34" s="7" t="s">
        <v>25</v>
      </c>
      <c r="D34" s="6" t="str">
        <f>"张曙波"</f>
        <v>张曙波</v>
      </c>
      <c r="E34" s="7" t="str">
        <f>"男"</f>
        <v>男</v>
      </c>
    </row>
    <row r="35" spans="1:5" ht="34.5" customHeight="1">
      <c r="A35" s="6">
        <v>32</v>
      </c>
      <c r="B35" s="7" t="str">
        <f>"546620230712122955120781"</f>
        <v>546620230712122955120781</v>
      </c>
      <c r="C35" s="7" t="s">
        <v>25</v>
      </c>
      <c r="D35" s="6" t="str">
        <f>"谢盈盈"</f>
        <v>谢盈盈</v>
      </c>
      <c r="E35" s="7" t="str">
        <f>"女"</f>
        <v>女</v>
      </c>
    </row>
    <row r="36" spans="1:5" ht="34.5" customHeight="1">
      <c r="A36" s="6">
        <v>33</v>
      </c>
      <c r="B36" s="7" t="str">
        <f>"546620230709224159118507"</f>
        <v>546620230709224159118507</v>
      </c>
      <c r="C36" s="7" t="s">
        <v>26</v>
      </c>
      <c r="D36" s="6" t="str">
        <f>"吴春燕"</f>
        <v>吴春燕</v>
      </c>
      <c r="E36" s="7" t="str">
        <f>"女"</f>
        <v>女</v>
      </c>
    </row>
    <row r="37" spans="1:5" ht="34.5" customHeight="1">
      <c r="A37" s="6">
        <v>34</v>
      </c>
      <c r="B37" s="7" t="str">
        <f>"546620230710180332119392"</f>
        <v>546620230710180332119392</v>
      </c>
      <c r="C37" s="7" t="s">
        <v>26</v>
      </c>
      <c r="D37" s="6" t="str">
        <f>"邢静"</f>
        <v>邢静</v>
      </c>
      <c r="E37" s="7" t="str">
        <f>"女"</f>
        <v>女</v>
      </c>
    </row>
    <row r="38" spans="1:5" ht="34.5" customHeight="1">
      <c r="A38" s="6">
        <v>35</v>
      </c>
      <c r="B38" s="7" t="str">
        <f>"546620230710133643119163"</f>
        <v>546620230710133643119163</v>
      </c>
      <c r="C38" s="7" t="s">
        <v>26</v>
      </c>
      <c r="D38" s="6" t="str">
        <f>"林珍"</f>
        <v>林珍</v>
      </c>
      <c r="E38" s="7" t="str">
        <f>"女"</f>
        <v>女</v>
      </c>
    </row>
    <row r="39" spans="1:5" ht="34.5" customHeight="1">
      <c r="A39" s="6">
        <v>36</v>
      </c>
      <c r="B39" s="7" t="str">
        <f>"546620230711083409119717"</f>
        <v>546620230711083409119717</v>
      </c>
      <c r="C39" s="7" t="s">
        <v>26</v>
      </c>
      <c r="D39" s="6" t="str">
        <f>"林明栓"</f>
        <v>林明栓</v>
      </c>
      <c r="E39" s="7" t="str">
        <f>"男"</f>
        <v>男</v>
      </c>
    </row>
    <row r="40" spans="1:5" ht="34.5" customHeight="1">
      <c r="A40" s="6">
        <v>37</v>
      </c>
      <c r="B40" s="7" t="str">
        <f>"546620230709100359117963"</f>
        <v>546620230709100359117963</v>
      </c>
      <c r="C40" s="7" t="s">
        <v>27</v>
      </c>
      <c r="D40" s="6" t="str">
        <f>"李燕方"</f>
        <v>李燕方</v>
      </c>
      <c r="E40" s="7" t="str">
        <f aca="true" t="shared" si="1" ref="E40:E47">"女"</f>
        <v>女</v>
      </c>
    </row>
    <row r="41" spans="1:5" ht="34.5" customHeight="1">
      <c r="A41" s="6">
        <v>38</v>
      </c>
      <c r="B41" s="7" t="str">
        <f>"546620230711221954120452"</f>
        <v>546620230711221954120452</v>
      </c>
      <c r="C41" s="7" t="s">
        <v>27</v>
      </c>
      <c r="D41" s="6" t="str">
        <f>"韩惠仙"</f>
        <v>韩惠仙</v>
      </c>
      <c r="E41" s="7" t="str">
        <f t="shared" si="1"/>
        <v>女</v>
      </c>
    </row>
    <row r="42" spans="1:5" ht="34.5" customHeight="1">
      <c r="A42" s="6">
        <v>39</v>
      </c>
      <c r="B42" s="7" t="str">
        <f>"546620230711154433120154"</f>
        <v>546620230711154433120154</v>
      </c>
      <c r="C42" s="7" t="s">
        <v>27</v>
      </c>
      <c r="D42" s="6" t="str">
        <f>"姜福丽"</f>
        <v>姜福丽</v>
      </c>
      <c r="E42" s="7" t="str">
        <f t="shared" si="1"/>
        <v>女</v>
      </c>
    </row>
    <row r="43" spans="1:5" ht="34.5" customHeight="1">
      <c r="A43" s="6">
        <v>40</v>
      </c>
      <c r="B43" s="7" t="str">
        <f>"546620230712192108121122"</f>
        <v>546620230712192108121122</v>
      </c>
      <c r="C43" s="7" t="s">
        <v>27</v>
      </c>
      <c r="D43" s="6" t="str">
        <f>"林正梅"</f>
        <v>林正梅</v>
      </c>
      <c r="E43" s="7" t="str">
        <f t="shared" si="1"/>
        <v>女</v>
      </c>
    </row>
    <row r="44" spans="1:5" ht="34.5" customHeight="1">
      <c r="A44" s="6">
        <v>41</v>
      </c>
      <c r="B44" s="7" t="str">
        <f>"546620230712210033121211"</f>
        <v>546620230712210033121211</v>
      </c>
      <c r="C44" s="7" t="s">
        <v>27</v>
      </c>
      <c r="D44" s="6" t="str">
        <f>"陈萍"</f>
        <v>陈萍</v>
      </c>
      <c r="E44" s="7" t="str">
        <f t="shared" si="1"/>
        <v>女</v>
      </c>
    </row>
    <row r="45" spans="1:5" ht="34.5" customHeight="1">
      <c r="A45" s="6">
        <v>42</v>
      </c>
      <c r="B45" s="7" t="str">
        <f>"546620230712223439121315"</f>
        <v>546620230712223439121315</v>
      </c>
      <c r="C45" s="7" t="s">
        <v>27</v>
      </c>
      <c r="D45" s="6" t="str">
        <f>"王玲"</f>
        <v>王玲</v>
      </c>
      <c r="E45" s="7" t="str">
        <f t="shared" si="1"/>
        <v>女</v>
      </c>
    </row>
    <row r="46" spans="1:5" ht="34.5" customHeight="1">
      <c r="A46" s="6">
        <v>43</v>
      </c>
      <c r="B46" s="7" t="str">
        <f>"546620230707161921114063"</f>
        <v>546620230707161921114063</v>
      </c>
      <c r="C46" s="7" t="s">
        <v>28</v>
      </c>
      <c r="D46" s="6" t="str">
        <f>"李文妙"</f>
        <v>李文妙</v>
      </c>
      <c r="E46" s="7" t="str">
        <f t="shared" si="1"/>
        <v>女</v>
      </c>
    </row>
    <row r="47" spans="1:5" ht="34.5" customHeight="1">
      <c r="A47" s="6">
        <v>44</v>
      </c>
      <c r="B47" s="7" t="str">
        <f>"546620230707115426112827"</f>
        <v>546620230707115426112827</v>
      </c>
      <c r="C47" s="7" t="s">
        <v>28</v>
      </c>
      <c r="D47" s="6" t="str">
        <f>"杨艳兰"</f>
        <v>杨艳兰</v>
      </c>
      <c r="E47" s="7" t="str">
        <f t="shared" si="1"/>
        <v>女</v>
      </c>
    </row>
    <row r="48" spans="1:5" ht="34.5" customHeight="1">
      <c r="A48" s="6">
        <v>45</v>
      </c>
      <c r="B48" s="7" t="str">
        <f>"546620230708203738117714"</f>
        <v>546620230708203738117714</v>
      </c>
      <c r="C48" s="7" t="s">
        <v>28</v>
      </c>
      <c r="D48" s="6" t="str">
        <f>"吴坤基"</f>
        <v>吴坤基</v>
      </c>
      <c r="E48" s="7" t="str">
        <f>"男"</f>
        <v>男</v>
      </c>
    </row>
    <row r="49" spans="1:5" ht="34.5" customHeight="1">
      <c r="A49" s="6">
        <v>46</v>
      </c>
      <c r="B49" s="7" t="str">
        <f>"546620230710112711119016"</f>
        <v>546620230710112711119016</v>
      </c>
      <c r="C49" s="7" t="s">
        <v>28</v>
      </c>
      <c r="D49" s="6" t="str">
        <f>"胡硕雪"</f>
        <v>胡硕雪</v>
      </c>
      <c r="E49" s="7" t="str">
        <f>"女"</f>
        <v>女</v>
      </c>
    </row>
    <row r="50" spans="1:5" ht="34.5" customHeight="1">
      <c r="A50" s="6">
        <v>47</v>
      </c>
      <c r="B50" s="7" t="str">
        <f>"546620230711183712120298"</f>
        <v>546620230711183712120298</v>
      </c>
      <c r="C50" s="7" t="s">
        <v>28</v>
      </c>
      <c r="D50" s="6" t="str">
        <f>"卢阳"</f>
        <v>卢阳</v>
      </c>
      <c r="E50" s="7" t="str">
        <f>"男"</f>
        <v>男</v>
      </c>
    </row>
    <row r="51" spans="1:5" ht="34.5" customHeight="1">
      <c r="A51" s="6">
        <v>48</v>
      </c>
      <c r="B51" s="7" t="str">
        <f>"546620230710112151119002"</f>
        <v>546620230710112151119002</v>
      </c>
      <c r="C51" s="7" t="s">
        <v>28</v>
      </c>
      <c r="D51" s="6" t="str">
        <f>"杨椰珊"</f>
        <v>杨椰珊</v>
      </c>
      <c r="E51" s="7" t="str">
        <f>"女"</f>
        <v>女</v>
      </c>
    </row>
    <row r="52" spans="1:5" ht="34.5" customHeight="1">
      <c r="A52" s="6">
        <v>49</v>
      </c>
      <c r="B52" s="7" t="str">
        <f>"546620230711180503120277"</f>
        <v>546620230711180503120277</v>
      </c>
      <c r="C52" s="7" t="s">
        <v>28</v>
      </c>
      <c r="D52" s="6" t="str">
        <f>"杨晨希"</f>
        <v>杨晨希</v>
      </c>
      <c r="E52" s="7" t="str">
        <f>"女"</f>
        <v>女</v>
      </c>
    </row>
    <row r="53" spans="1:5" ht="34.5" customHeight="1">
      <c r="A53" s="6">
        <v>50</v>
      </c>
      <c r="B53" s="7" t="str">
        <f>"546620230711221220120442"</f>
        <v>546620230711221220120442</v>
      </c>
      <c r="C53" s="7" t="s">
        <v>28</v>
      </c>
      <c r="D53" s="6" t="str">
        <f>"潘蕾"</f>
        <v>潘蕾</v>
      </c>
      <c r="E53" s="7" t="str">
        <f>"女"</f>
        <v>女</v>
      </c>
    </row>
    <row r="54" spans="1:5" ht="34.5" customHeight="1">
      <c r="A54" s="6">
        <v>51</v>
      </c>
      <c r="B54" s="7" t="str">
        <f>"546620230712092748120593"</f>
        <v>546620230712092748120593</v>
      </c>
      <c r="C54" s="7" t="s">
        <v>28</v>
      </c>
      <c r="D54" s="6" t="str">
        <f>"刘德达"</f>
        <v>刘德达</v>
      </c>
      <c r="E54" s="7" t="str">
        <f>"男"</f>
        <v>男</v>
      </c>
    </row>
    <row r="55" spans="1:5" ht="34.5" customHeight="1">
      <c r="A55" s="6">
        <v>52</v>
      </c>
      <c r="B55" s="7" t="str">
        <f>"546620230711225026120469"</f>
        <v>546620230711225026120469</v>
      </c>
      <c r="C55" s="7" t="s">
        <v>28</v>
      </c>
      <c r="D55" s="6" t="str">
        <f>"杨国访"</f>
        <v>杨国访</v>
      </c>
      <c r="E55" s="7" t="str">
        <f>"男"</f>
        <v>男</v>
      </c>
    </row>
    <row r="56" spans="1:5" ht="34.5" customHeight="1">
      <c r="A56" s="6">
        <v>53</v>
      </c>
      <c r="B56" s="7" t="str">
        <f>"546620230712102234120650"</f>
        <v>546620230712102234120650</v>
      </c>
      <c r="C56" s="7" t="s">
        <v>28</v>
      </c>
      <c r="D56" s="6" t="str">
        <f>"刘春丽"</f>
        <v>刘春丽</v>
      </c>
      <c r="E56" s="7" t="str">
        <f>"女"</f>
        <v>女</v>
      </c>
    </row>
    <row r="57" spans="1:5" ht="34.5" customHeight="1">
      <c r="A57" s="6">
        <v>54</v>
      </c>
      <c r="B57" s="7" t="str">
        <f>"546620230712124517120796"</f>
        <v>546620230712124517120796</v>
      </c>
      <c r="C57" s="7" t="s">
        <v>28</v>
      </c>
      <c r="D57" s="6" t="str">
        <f>"邹胜平"</f>
        <v>邹胜平</v>
      </c>
      <c r="E57" s="7" t="str">
        <f>"男"</f>
        <v>男</v>
      </c>
    </row>
    <row r="58" spans="1:5" ht="34.5" customHeight="1">
      <c r="A58" s="6">
        <v>55</v>
      </c>
      <c r="B58" s="7" t="str">
        <f>"546620230712133629120829"</f>
        <v>546620230712133629120829</v>
      </c>
      <c r="C58" s="7" t="s">
        <v>28</v>
      </c>
      <c r="D58" s="6" t="str">
        <f>"蒋小玲"</f>
        <v>蒋小玲</v>
      </c>
      <c r="E58" s="7" t="str">
        <f>"女"</f>
        <v>女</v>
      </c>
    </row>
    <row r="59" spans="1:5" ht="34.5" customHeight="1">
      <c r="A59" s="6">
        <v>56</v>
      </c>
      <c r="B59" s="7" t="str">
        <f>"546620230711215326120417"</f>
        <v>546620230711215326120417</v>
      </c>
      <c r="C59" s="7" t="s">
        <v>28</v>
      </c>
      <c r="D59" s="6" t="str">
        <f>"石中文"</f>
        <v>石中文</v>
      </c>
      <c r="E59" s="7" t="str">
        <f>"男"</f>
        <v>男</v>
      </c>
    </row>
    <row r="60" spans="1:5" ht="34.5" customHeight="1">
      <c r="A60" s="6">
        <v>57</v>
      </c>
      <c r="B60" s="7" t="str">
        <f>"546620230711222131120454"</f>
        <v>546620230711222131120454</v>
      </c>
      <c r="C60" s="7" t="s">
        <v>28</v>
      </c>
      <c r="D60" s="6" t="str">
        <f>"郑小乔"</f>
        <v>郑小乔</v>
      </c>
      <c r="E60" s="7" t="str">
        <f>"女"</f>
        <v>女</v>
      </c>
    </row>
    <row r="61" spans="1:5" ht="34.5" customHeight="1">
      <c r="A61" s="6">
        <v>58</v>
      </c>
      <c r="B61" s="7" t="str">
        <f>"546620230711181521120285"</f>
        <v>546620230711181521120285</v>
      </c>
      <c r="C61" s="7" t="s">
        <v>28</v>
      </c>
      <c r="D61" s="6" t="str">
        <f>"符雯雯"</f>
        <v>符雯雯</v>
      </c>
      <c r="E61" s="7" t="str">
        <f>"女"</f>
        <v>女</v>
      </c>
    </row>
    <row r="62" spans="1:5" ht="34.5" customHeight="1">
      <c r="A62" s="6">
        <v>59</v>
      </c>
      <c r="B62" s="7" t="str">
        <f>"546620230707204924114974"</f>
        <v>546620230707204924114974</v>
      </c>
      <c r="C62" s="7" t="s">
        <v>28</v>
      </c>
      <c r="D62" s="6" t="str">
        <f>"陈扶宇"</f>
        <v>陈扶宇</v>
      </c>
      <c r="E62" s="7" t="str">
        <f>"男"</f>
        <v>男</v>
      </c>
    </row>
    <row r="63" spans="1:5" ht="34.5" customHeight="1">
      <c r="A63" s="6">
        <v>60</v>
      </c>
      <c r="B63" s="7" t="str">
        <f>"546620230712160243120956"</f>
        <v>546620230712160243120956</v>
      </c>
      <c r="C63" s="7" t="s">
        <v>28</v>
      </c>
      <c r="D63" s="6" t="str">
        <f>"韩静欣"</f>
        <v>韩静欣</v>
      </c>
      <c r="E63" s="7" t="str">
        <f>"男"</f>
        <v>男</v>
      </c>
    </row>
    <row r="64" spans="1:5" ht="34.5" customHeight="1">
      <c r="A64" s="6">
        <v>61</v>
      </c>
      <c r="B64" s="7" t="str">
        <f>"546620230712162438120976"</f>
        <v>546620230712162438120976</v>
      </c>
      <c r="C64" s="7" t="s">
        <v>28</v>
      </c>
      <c r="D64" s="6" t="str">
        <f>"王天娇"</f>
        <v>王天娇</v>
      </c>
      <c r="E64" s="7" t="str">
        <f>"女"</f>
        <v>女</v>
      </c>
    </row>
    <row r="65" spans="1:5" ht="34.5" customHeight="1">
      <c r="A65" s="6">
        <v>62</v>
      </c>
      <c r="B65" s="7" t="str">
        <f>"546620230713012048121431"</f>
        <v>546620230713012048121431</v>
      </c>
      <c r="C65" s="7" t="s">
        <v>28</v>
      </c>
      <c r="D65" s="6" t="str">
        <f>"秦小妹"</f>
        <v>秦小妹</v>
      </c>
      <c r="E65" s="7" t="str">
        <f>"女"</f>
        <v>女</v>
      </c>
    </row>
    <row r="66" spans="1:5" ht="34.5" customHeight="1">
      <c r="A66" s="6">
        <v>63</v>
      </c>
      <c r="B66" s="7" t="str">
        <f>"546620230712164758121009"</f>
        <v>546620230712164758121009</v>
      </c>
      <c r="C66" s="7" t="s">
        <v>28</v>
      </c>
      <c r="D66" s="6" t="str">
        <f>"谢丹妮"</f>
        <v>谢丹妮</v>
      </c>
      <c r="E66" s="7" t="str">
        <f>"女"</f>
        <v>女</v>
      </c>
    </row>
    <row r="67" spans="1:5" ht="34.5" customHeight="1">
      <c r="A67" s="6">
        <v>64</v>
      </c>
      <c r="B67" s="7" t="str">
        <f>"546620230712235643121400"</f>
        <v>546620230712235643121400</v>
      </c>
      <c r="C67" s="7" t="s">
        <v>28</v>
      </c>
      <c r="D67" s="6" t="str">
        <f>"吴丹"</f>
        <v>吴丹</v>
      </c>
      <c r="E67" s="7" t="str">
        <f>"女"</f>
        <v>女</v>
      </c>
    </row>
    <row r="68" spans="1:5" ht="34.5" customHeight="1">
      <c r="A68" s="6">
        <v>65</v>
      </c>
      <c r="B68" s="7" t="str">
        <f>"546620230707090118111737"</f>
        <v>546620230707090118111737</v>
      </c>
      <c r="C68" s="7" t="s">
        <v>29</v>
      </c>
      <c r="D68" s="6" t="str">
        <f>"李彬彬"</f>
        <v>李彬彬</v>
      </c>
      <c r="E68" s="7" t="str">
        <f>"男"</f>
        <v>男</v>
      </c>
    </row>
    <row r="69" spans="1:5" ht="34.5" customHeight="1">
      <c r="A69" s="6">
        <v>66</v>
      </c>
      <c r="B69" s="7" t="str">
        <f>"546620230709102334117982"</f>
        <v>546620230709102334117982</v>
      </c>
      <c r="C69" s="7" t="s">
        <v>29</v>
      </c>
      <c r="D69" s="6" t="str">
        <f>"吴德谋"</f>
        <v>吴德谋</v>
      </c>
      <c r="E69" s="7" t="str">
        <f>"男"</f>
        <v>男</v>
      </c>
    </row>
    <row r="70" spans="1:5" ht="34.5" customHeight="1">
      <c r="A70" s="6">
        <v>67</v>
      </c>
      <c r="B70" s="7" t="str">
        <f>"546620230708211809117746"</f>
        <v>546620230708211809117746</v>
      </c>
      <c r="C70" s="7" t="s">
        <v>29</v>
      </c>
      <c r="D70" s="6" t="str">
        <f>"庄多成"</f>
        <v>庄多成</v>
      </c>
      <c r="E70" s="7" t="str">
        <f>"男"</f>
        <v>男</v>
      </c>
    </row>
    <row r="71" spans="1:5" ht="34.5" customHeight="1">
      <c r="A71" s="6">
        <v>68</v>
      </c>
      <c r="B71" s="7" t="str">
        <f>"546620230710102225118871"</f>
        <v>546620230710102225118871</v>
      </c>
      <c r="C71" s="7" t="s">
        <v>29</v>
      </c>
      <c r="D71" s="6" t="str">
        <f>"李小山"</f>
        <v>李小山</v>
      </c>
      <c r="E71" s="7" t="str">
        <f>"男"</f>
        <v>男</v>
      </c>
    </row>
    <row r="72" spans="1:5" ht="34.5" customHeight="1">
      <c r="A72" s="6">
        <v>69</v>
      </c>
      <c r="B72" s="7" t="str">
        <f>"546620230709232133118547"</f>
        <v>546620230709232133118547</v>
      </c>
      <c r="C72" s="7" t="s">
        <v>29</v>
      </c>
      <c r="D72" s="6" t="str">
        <f>"周龙贵"</f>
        <v>周龙贵</v>
      </c>
      <c r="E72" s="7" t="str">
        <f>"男"</f>
        <v>男</v>
      </c>
    </row>
    <row r="73" spans="1:5" ht="34.5" customHeight="1">
      <c r="A73" s="6">
        <v>70</v>
      </c>
      <c r="B73" s="7" t="str">
        <f>"546620230707122223112948"</f>
        <v>546620230707122223112948</v>
      </c>
      <c r="C73" s="7" t="s">
        <v>29</v>
      </c>
      <c r="D73" s="6" t="str">
        <f>"潘晶晶"</f>
        <v>潘晶晶</v>
      </c>
      <c r="E73" s="7" t="str">
        <f aca="true" t="shared" si="2" ref="E73:E78">"女"</f>
        <v>女</v>
      </c>
    </row>
    <row r="74" spans="1:5" ht="34.5" customHeight="1">
      <c r="A74" s="6">
        <v>71</v>
      </c>
      <c r="B74" s="7" t="str">
        <f>"546620230712190549121108"</f>
        <v>546620230712190549121108</v>
      </c>
      <c r="C74" s="7" t="s">
        <v>29</v>
      </c>
      <c r="D74" s="6" t="str">
        <f>"王萍"</f>
        <v>王萍</v>
      </c>
      <c r="E74" s="7" t="str">
        <f t="shared" si="2"/>
        <v>女</v>
      </c>
    </row>
    <row r="75" spans="1:5" ht="34.5" customHeight="1">
      <c r="A75" s="6">
        <v>72</v>
      </c>
      <c r="B75" s="7" t="str">
        <f>"546620230710233747119664"</f>
        <v>546620230710233747119664</v>
      </c>
      <c r="C75" s="7" t="s">
        <v>29</v>
      </c>
      <c r="D75" s="6" t="str">
        <f>"范倩倩"</f>
        <v>范倩倩</v>
      </c>
      <c r="E75" s="7" t="str">
        <f t="shared" si="2"/>
        <v>女</v>
      </c>
    </row>
    <row r="76" spans="1:5" ht="34.5" customHeight="1">
      <c r="A76" s="6">
        <v>73</v>
      </c>
      <c r="B76" s="7" t="str">
        <f>"546620230712133030120827"</f>
        <v>546620230712133030120827</v>
      </c>
      <c r="C76" s="7" t="s">
        <v>29</v>
      </c>
      <c r="D76" s="6" t="str">
        <f>"卞少珍"</f>
        <v>卞少珍</v>
      </c>
      <c r="E76" s="7" t="str">
        <f t="shared" si="2"/>
        <v>女</v>
      </c>
    </row>
    <row r="77" spans="1:5" ht="34.5" customHeight="1">
      <c r="A77" s="6">
        <v>74</v>
      </c>
      <c r="B77" s="7" t="str">
        <f>"546620230713113645121635"</f>
        <v>546620230713113645121635</v>
      </c>
      <c r="C77" s="7" t="s">
        <v>29</v>
      </c>
      <c r="D77" s="6" t="str">
        <f>"钟江莹"</f>
        <v>钟江莹</v>
      </c>
      <c r="E77" s="7" t="str">
        <f t="shared" si="2"/>
        <v>女</v>
      </c>
    </row>
    <row r="78" spans="1:5" ht="34.5" customHeight="1">
      <c r="A78" s="6">
        <v>75</v>
      </c>
      <c r="B78" s="7" t="str">
        <f>"546620230707115452112834"</f>
        <v>546620230707115452112834</v>
      </c>
      <c r="C78" s="7" t="s">
        <v>30</v>
      </c>
      <c r="D78" s="6" t="str">
        <f>"邢梦芸"</f>
        <v>邢梦芸</v>
      </c>
      <c r="E78" s="7" t="str">
        <f t="shared" si="2"/>
        <v>女</v>
      </c>
    </row>
    <row r="79" spans="1:5" ht="34.5" customHeight="1">
      <c r="A79" s="6">
        <v>76</v>
      </c>
      <c r="B79" s="7" t="str">
        <f>"546620230707114311112772"</f>
        <v>546620230707114311112772</v>
      </c>
      <c r="C79" s="7" t="s">
        <v>30</v>
      </c>
      <c r="D79" s="6" t="str">
        <f>"黎振东"</f>
        <v>黎振东</v>
      </c>
      <c r="E79" s="7" t="str">
        <f>"男"</f>
        <v>男</v>
      </c>
    </row>
    <row r="80" spans="1:5" ht="34.5" customHeight="1">
      <c r="A80" s="6">
        <v>77</v>
      </c>
      <c r="B80" s="7" t="str">
        <f>"546620230709023712117903"</f>
        <v>546620230709023712117903</v>
      </c>
      <c r="C80" s="7" t="s">
        <v>30</v>
      </c>
      <c r="D80" s="6" t="str">
        <f>"张菊云"</f>
        <v>张菊云</v>
      </c>
      <c r="E80" s="7" t="str">
        <f>"女"</f>
        <v>女</v>
      </c>
    </row>
    <row r="81" spans="1:5" ht="34.5" customHeight="1">
      <c r="A81" s="6">
        <v>78</v>
      </c>
      <c r="B81" s="7" t="str">
        <f>"546620230708170521117558"</f>
        <v>546620230708170521117558</v>
      </c>
      <c r="C81" s="7" t="s">
        <v>30</v>
      </c>
      <c r="D81" s="6" t="str">
        <f>"杨超英"</f>
        <v>杨超英</v>
      </c>
      <c r="E81" s="7" t="str">
        <f>"女"</f>
        <v>女</v>
      </c>
    </row>
    <row r="82" spans="1:5" ht="34.5" customHeight="1">
      <c r="A82" s="6">
        <v>79</v>
      </c>
      <c r="B82" s="7" t="str">
        <f>"546620230711170031120217"</f>
        <v>546620230711170031120217</v>
      </c>
      <c r="C82" s="7" t="s">
        <v>30</v>
      </c>
      <c r="D82" s="6" t="str">
        <f>"王海莉"</f>
        <v>王海莉</v>
      </c>
      <c r="E82" s="7" t="str">
        <f>"女"</f>
        <v>女</v>
      </c>
    </row>
    <row r="83" spans="1:5" ht="34.5" customHeight="1">
      <c r="A83" s="6">
        <v>80</v>
      </c>
      <c r="B83" s="7" t="str">
        <f>"546620230711203945120364"</f>
        <v>546620230711203945120364</v>
      </c>
      <c r="C83" s="7" t="s">
        <v>30</v>
      </c>
      <c r="D83" s="6" t="str">
        <f>"林珠"</f>
        <v>林珠</v>
      </c>
      <c r="E83" s="7" t="str">
        <f>"女"</f>
        <v>女</v>
      </c>
    </row>
    <row r="84" spans="1:5" ht="34.5" customHeight="1">
      <c r="A84" s="6">
        <v>81</v>
      </c>
      <c r="B84" s="7" t="str">
        <f>"546620230708153004117192"</f>
        <v>546620230708153004117192</v>
      </c>
      <c r="C84" s="7" t="s">
        <v>30</v>
      </c>
      <c r="D84" s="6" t="str">
        <f>"黄辛欣"</f>
        <v>黄辛欣</v>
      </c>
      <c r="E84" s="7" t="str">
        <f>"女"</f>
        <v>女</v>
      </c>
    </row>
    <row r="85" spans="1:5" ht="34.5" customHeight="1">
      <c r="A85" s="6">
        <v>82</v>
      </c>
      <c r="B85" s="7" t="str">
        <f>"546620230707101506112234"</f>
        <v>546620230707101506112234</v>
      </c>
      <c r="C85" s="7" t="s">
        <v>31</v>
      </c>
      <c r="D85" s="6" t="str">
        <f>"李廷桂"</f>
        <v>李廷桂</v>
      </c>
      <c r="E85" s="7" t="str">
        <f>"男"</f>
        <v>男</v>
      </c>
    </row>
    <row r="86" spans="1:5" ht="34.5" customHeight="1">
      <c r="A86" s="6">
        <v>83</v>
      </c>
      <c r="B86" s="7" t="str">
        <f>"546620230707131154113177"</f>
        <v>546620230707131154113177</v>
      </c>
      <c r="C86" s="7" t="s">
        <v>31</v>
      </c>
      <c r="D86" s="6" t="str">
        <f>"张聪聪"</f>
        <v>张聪聪</v>
      </c>
      <c r="E86" s="7" t="str">
        <f>"女"</f>
        <v>女</v>
      </c>
    </row>
    <row r="87" spans="1:5" ht="34.5" customHeight="1">
      <c r="A87" s="6">
        <v>84</v>
      </c>
      <c r="B87" s="7" t="str">
        <f>"546620230710101659118860"</f>
        <v>546620230710101659118860</v>
      </c>
      <c r="C87" s="7" t="s">
        <v>31</v>
      </c>
      <c r="D87" s="6" t="str">
        <f>"云天"</f>
        <v>云天</v>
      </c>
      <c r="E87" s="7" t="str">
        <f>"男"</f>
        <v>男</v>
      </c>
    </row>
    <row r="88" spans="1:5" ht="34.5" customHeight="1">
      <c r="A88" s="6">
        <v>85</v>
      </c>
      <c r="B88" s="7" t="str">
        <f>"546620230710100706118842"</f>
        <v>546620230710100706118842</v>
      </c>
      <c r="C88" s="7" t="s">
        <v>31</v>
      </c>
      <c r="D88" s="6" t="str">
        <f>"韩初虹"</f>
        <v>韩初虹</v>
      </c>
      <c r="E88" s="7" t="str">
        <f>"女"</f>
        <v>女</v>
      </c>
    </row>
    <row r="89" spans="1:5" ht="34.5" customHeight="1">
      <c r="A89" s="6">
        <v>86</v>
      </c>
      <c r="B89" s="7" t="str">
        <f>"546620230707102744112313"</f>
        <v>546620230707102744112313</v>
      </c>
      <c r="C89" s="7" t="s">
        <v>31</v>
      </c>
      <c r="D89" s="6" t="str">
        <f>"何声扬"</f>
        <v>何声扬</v>
      </c>
      <c r="E89" s="7" t="str">
        <f>"男"</f>
        <v>男</v>
      </c>
    </row>
    <row r="90" spans="1:5" ht="34.5" customHeight="1">
      <c r="A90" s="6">
        <v>87</v>
      </c>
      <c r="B90" s="7" t="str">
        <f>"546620230707162539114089"</f>
        <v>546620230707162539114089</v>
      </c>
      <c r="C90" s="7" t="s">
        <v>31</v>
      </c>
      <c r="D90" s="6" t="str">
        <f>"王玉虎"</f>
        <v>王玉虎</v>
      </c>
      <c r="E90" s="7" t="str">
        <f>"男"</f>
        <v>男</v>
      </c>
    </row>
    <row r="91" spans="1:5" ht="34.5" customHeight="1">
      <c r="A91" s="6">
        <v>88</v>
      </c>
      <c r="B91" s="7" t="str">
        <f>"546620230707222534115290"</f>
        <v>546620230707222534115290</v>
      </c>
      <c r="C91" s="7" t="s">
        <v>31</v>
      </c>
      <c r="D91" s="6" t="str">
        <f>"王英秀"</f>
        <v>王英秀</v>
      </c>
      <c r="E91" s="7" t="str">
        <f>"女"</f>
        <v>女</v>
      </c>
    </row>
    <row r="92" spans="1:5" ht="34.5" customHeight="1">
      <c r="A92" s="6">
        <v>89</v>
      </c>
      <c r="B92" s="7" t="str">
        <f>"546620230711002215119682"</f>
        <v>546620230711002215119682</v>
      </c>
      <c r="C92" s="7" t="s">
        <v>31</v>
      </c>
      <c r="D92" s="6" t="str">
        <f>"王强"</f>
        <v>王强</v>
      </c>
      <c r="E92" s="7" t="str">
        <f>"男"</f>
        <v>男</v>
      </c>
    </row>
    <row r="93" spans="1:5" ht="34.5" customHeight="1">
      <c r="A93" s="6">
        <v>90</v>
      </c>
      <c r="B93" s="7" t="str">
        <f>"546620230710201528119476"</f>
        <v>546620230710201528119476</v>
      </c>
      <c r="C93" s="7" t="s">
        <v>31</v>
      </c>
      <c r="D93" s="6" t="str">
        <f>"黄海梅"</f>
        <v>黄海梅</v>
      </c>
      <c r="E93" s="7" t="str">
        <f>"女"</f>
        <v>女</v>
      </c>
    </row>
    <row r="94" spans="1:5" ht="34.5" customHeight="1">
      <c r="A94" s="6">
        <v>91</v>
      </c>
      <c r="B94" s="7" t="str">
        <f>"546620230707161117114031"</f>
        <v>546620230707161117114031</v>
      </c>
      <c r="C94" s="7" t="s">
        <v>31</v>
      </c>
      <c r="D94" s="6" t="str">
        <f>"郑娜"</f>
        <v>郑娜</v>
      </c>
      <c r="E94" s="7" t="str">
        <f>"女"</f>
        <v>女</v>
      </c>
    </row>
    <row r="95" spans="1:5" ht="34.5" customHeight="1">
      <c r="A95" s="6">
        <v>92</v>
      </c>
      <c r="B95" s="7" t="str">
        <f>"546620230708185524117641"</f>
        <v>546620230708185524117641</v>
      </c>
      <c r="C95" s="7" t="s">
        <v>31</v>
      </c>
      <c r="D95" s="6" t="str">
        <f>"罗贤涛"</f>
        <v>罗贤涛</v>
      </c>
      <c r="E95" s="7" t="str">
        <f>"男"</f>
        <v>男</v>
      </c>
    </row>
    <row r="96" spans="1:5" ht="34.5" customHeight="1">
      <c r="A96" s="6">
        <v>93</v>
      </c>
      <c r="B96" s="7" t="str">
        <f>"546620230711204051120365"</f>
        <v>546620230711204051120365</v>
      </c>
      <c r="C96" s="7" t="s">
        <v>31</v>
      </c>
      <c r="D96" s="6" t="str">
        <f>"陈琼慧"</f>
        <v>陈琼慧</v>
      </c>
      <c r="E96" s="7" t="str">
        <f>"女"</f>
        <v>女</v>
      </c>
    </row>
    <row r="97" spans="1:5" ht="34.5" customHeight="1">
      <c r="A97" s="6">
        <v>94</v>
      </c>
      <c r="B97" s="7" t="str">
        <f>"546620230712123628120789"</f>
        <v>546620230712123628120789</v>
      </c>
      <c r="C97" s="7" t="s">
        <v>31</v>
      </c>
      <c r="D97" s="6" t="str">
        <f>"苏小慧"</f>
        <v>苏小慧</v>
      </c>
      <c r="E97" s="7" t="str">
        <f>"女"</f>
        <v>女</v>
      </c>
    </row>
    <row r="98" spans="1:5" ht="34.5" customHeight="1">
      <c r="A98" s="6">
        <v>95</v>
      </c>
      <c r="B98" s="7" t="str">
        <f>"546620230710010330118610"</f>
        <v>546620230710010330118610</v>
      </c>
      <c r="C98" s="7" t="s">
        <v>32</v>
      </c>
      <c r="D98" s="6" t="str">
        <f>"符均"</f>
        <v>符均</v>
      </c>
      <c r="E98" s="7" t="str">
        <f>"男"</f>
        <v>男</v>
      </c>
    </row>
    <row r="99" spans="1:5" ht="34.5" customHeight="1">
      <c r="A99" s="6">
        <v>96</v>
      </c>
      <c r="B99" s="7" t="str">
        <f>"546620230712223223121312"</f>
        <v>546620230712223223121312</v>
      </c>
      <c r="C99" s="7" t="s">
        <v>32</v>
      </c>
      <c r="D99" s="6" t="str">
        <f>"莫小丁"</f>
        <v>莫小丁</v>
      </c>
      <c r="E99" s="7" t="str">
        <f>"男"</f>
        <v>男</v>
      </c>
    </row>
    <row r="100" spans="1:5" ht="34.5" customHeight="1">
      <c r="A100" s="6">
        <v>97</v>
      </c>
      <c r="B100" s="7" t="str">
        <f>"546620230713113932121641"</f>
        <v>546620230713113932121641</v>
      </c>
      <c r="C100" s="7" t="s">
        <v>32</v>
      </c>
      <c r="D100" s="6" t="str">
        <f>"梁杰"</f>
        <v>梁杰</v>
      </c>
      <c r="E100" s="7" t="str">
        <f>"男"</f>
        <v>男</v>
      </c>
    </row>
    <row r="101" spans="1:5" ht="34.5" customHeight="1">
      <c r="A101" s="6">
        <v>98</v>
      </c>
      <c r="B101" s="7" t="str">
        <f>"546620230707162619114091"</f>
        <v>546620230707162619114091</v>
      </c>
      <c r="C101" s="7" t="s">
        <v>33</v>
      </c>
      <c r="D101" s="6" t="str">
        <f>"王华森"</f>
        <v>王华森</v>
      </c>
      <c r="E101" s="7" t="str">
        <f>"男"</f>
        <v>男</v>
      </c>
    </row>
    <row r="102" spans="1:5" ht="34.5" customHeight="1">
      <c r="A102" s="6">
        <v>99</v>
      </c>
      <c r="B102" s="7" t="str">
        <f>"546620230712120023120767"</f>
        <v>546620230712120023120767</v>
      </c>
      <c r="C102" s="7" t="s">
        <v>33</v>
      </c>
      <c r="D102" s="6" t="str">
        <f>"林书瀚"</f>
        <v>林书瀚</v>
      </c>
      <c r="E102" s="7" t="str">
        <f>"男"</f>
        <v>男</v>
      </c>
    </row>
    <row r="103" spans="1:5" ht="34.5" customHeight="1">
      <c r="A103" s="6">
        <v>100</v>
      </c>
      <c r="B103" s="7" t="str">
        <f>"546620230711010128119689"</f>
        <v>546620230711010128119689</v>
      </c>
      <c r="C103" s="7" t="s">
        <v>33</v>
      </c>
      <c r="D103" s="6" t="str">
        <f>"姚名銮"</f>
        <v>姚名銮</v>
      </c>
      <c r="E103" s="7" t="str">
        <f>"女"</f>
        <v>女</v>
      </c>
    </row>
    <row r="104" spans="1:5" ht="34.5" customHeight="1">
      <c r="A104" s="6">
        <v>101</v>
      </c>
      <c r="B104" s="7" t="str">
        <f>"546620230707133652113297"</f>
        <v>546620230707133652113297</v>
      </c>
      <c r="C104" s="7" t="s">
        <v>34</v>
      </c>
      <c r="D104" s="6" t="str">
        <f>"谢玉春"</f>
        <v>谢玉春</v>
      </c>
      <c r="E104" s="7" t="str">
        <f>"女"</f>
        <v>女</v>
      </c>
    </row>
    <row r="105" spans="1:5" ht="34.5" customHeight="1">
      <c r="A105" s="6">
        <v>102</v>
      </c>
      <c r="B105" s="7" t="str">
        <f>"546620230709112850118028"</f>
        <v>546620230709112850118028</v>
      </c>
      <c r="C105" s="7" t="s">
        <v>34</v>
      </c>
      <c r="D105" s="6" t="str">
        <f>"魏巍"</f>
        <v>魏巍</v>
      </c>
      <c r="E105" s="7" t="str">
        <f>"男"</f>
        <v>男</v>
      </c>
    </row>
    <row r="106" spans="1:5" ht="34.5" customHeight="1">
      <c r="A106" s="6">
        <v>103</v>
      </c>
      <c r="B106" s="7" t="str">
        <f>"546620230709152246118156"</f>
        <v>546620230709152246118156</v>
      </c>
      <c r="C106" s="7" t="s">
        <v>34</v>
      </c>
      <c r="D106" s="6" t="str">
        <f>"陈后煌"</f>
        <v>陈后煌</v>
      </c>
      <c r="E106" s="7" t="str">
        <f>"男"</f>
        <v>男</v>
      </c>
    </row>
    <row r="107" spans="1:5" ht="34.5" customHeight="1">
      <c r="A107" s="6">
        <v>104</v>
      </c>
      <c r="B107" s="7" t="str">
        <f>"546620230711202502120355"</f>
        <v>546620230711202502120355</v>
      </c>
      <c r="C107" s="7" t="s">
        <v>34</v>
      </c>
      <c r="D107" s="6" t="str">
        <f>"李林虹"</f>
        <v>李林虹</v>
      </c>
      <c r="E107" s="7" t="str">
        <f>"女"</f>
        <v>女</v>
      </c>
    </row>
    <row r="108" spans="1:5" ht="34.5" customHeight="1">
      <c r="A108" s="6">
        <v>105</v>
      </c>
      <c r="B108" s="7" t="str">
        <f>"546620230711104023119882"</f>
        <v>546620230711104023119882</v>
      </c>
      <c r="C108" s="7" t="s">
        <v>34</v>
      </c>
      <c r="D108" s="6" t="str">
        <f>"陈元阔"</f>
        <v>陈元阔</v>
      </c>
      <c r="E108" s="7" t="str">
        <f>"男"</f>
        <v>男</v>
      </c>
    </row>
    <row r="109" spans="1:5" ht="34.5" customHeight="1">
      <c r="A109" s="6">
        <v>106</v>
      </c>
      <c r="B109" s="7" t="str">
        <f>"546620230712120315120770"</f>
        <v>546620230712120315120770</v>
      </c>
      <c r="C109" s="7" t="s">
        <v>34</v>
      </c>
      <c r="D109" s="6" t="str">
        <f>"陈娟"</f>
        <v>陈娟</v>
      </c>
      <c r="E109" s="7" t="str">
        <f>"女"</f>
        <v>女</v>
      </c>
    </row>
    <row r="110" spans="1:5" ht="34.5" customHeight="1">
      <c r="A110" s="6">
        <v>107</v>
      </c>
      <c r="B110" s="7" t="str">
        <f>"546620230710213300119551"</f>
        <v>546620230710213300119551</v>
      </c>
      <c r="C110" s="7" t="s">
        <v>34</v>
      </c>
      <c r="D110" s="6" t="str">
        <f>"陈仕银"</f>
        <v>陈仕银</v>
      </c>
      <c r="E110" s="7" t="str">
        <f>"女"</f>
        <v>女</v>
      </c>
    </row>
    <row r="111" spans="1:5" ht="34.5" customHeight="1">
      <c r="A111" s="6">
        <v>108</v>
      </c>
      <c r="B111" s="7" t="str">
        <f>"546620230712210618121217"</f>
        <v>546620230712210618121217</v>
      </c>
      <c r="C111" s="7" t="s">
        <v>34</v>
      </c>
      <c r="D111" s="6" t="str">
        <f>"邢海丰"</f>
        <v>邢海丰</v>
      </c>
      <c r="E111" s="7" t="str">
        <f aca="true" t="shared" si="3" ref="E111:E120">"男"</f>
        <v>男</v>
      </c>
    </row>
    <row r="112" spans="1:5" ht="34.5" customHeight="1">
      <c r="A112" s="6">
        <v>109</v>
      </c>
      <c r="B112" s="7" t="str">
        <f>"546620230707191148114679"</f>
        <v>546620230707191148114679</v>
      </c>
      <c r="C112" s="7" t="s">
        <v>35</v>
      </c>
      <c r="D112" s="6" t="str">
        <f>"张亮"</f>
        <v>张亮</v>
      </c>
      <c r="E112" s="7" t="str">
        <f t="shared" si="3"/>
        <v>男</v>
      </c>
    </row>
    <row r="113" spans="1:5" ht="34.5" customHeight="1">
      <c r="A113" s="6">
        <v>110</v>
      </c>
      <c r="B113" s="7" t="str">
        <f>"546620230708124929116572"</f>
        <v>546620230708124929116572</v>
      </c>
      <c r="C113" s="7" t="s">
        <v>35</v>
      </c>
      <c r="D113" s="6" t="str">
        <f>"王训凯"</f>
        <v>王训凯</v>
      </c>
      <c r="E113" s="7" t="str">
        <f t="shared" si="3"/>
        <v>男</v>
      </c>
    </row>
    <row r="114" spans="1:5" ht="34.5" customHeight="1">
      <c r="A114" s="6">
        <v>111</v>
      </c>
      <c r="B114" s="7" t="str">
        <f>"546620230712102947120669"</f>
        <v>546620230712102947120669</v>
      </c>
      <c r="C114" s="7" t="s">
        <v>35</v>
      </c>
      <c r="D114" s="6" t="str">
        <f>"陈知群"</f>
        <v>陈知群</v>
      </c>
      <c r="E114" s="7" t="str">
        <f t="shared" si="3"/>
        <v>男</v>
      </c>
    </row>
    <row r="115" spans="1:5" ht="34.5" customHeight="1">
      <c r="A115" s="6">
        <v>112</v>
      </c>
      <c r="B115" s="7" t="str">
        <f>"546620230711114159119957"</f>
        <v>546620230711114159119957</v>
      </c>
      <c r="C115" s="7" t="s">
        <v>35</v>
      </c>
      <c r="D115" s="6" t="str">
        <f>"肖荣军"</f>
        <v>肖荣军</v>
      </c>
      <c r="E115" s="7" t="str">
        <f t="shared" si="3"/>
        <v>男</v>
      </c>
    </row>
    <row r="116" spans="1:5" ht="34.5" customHeight="1">
      <c r="A116" s="6">
        <v>113</v>
      </c>
      <c r="B116" s="7" t="str">
        <f>"546620230712103437120675"</f>
        <v>546620230712103437120675</v>
      </c>
      <c r="C116" s="7" t="s">
        <v>36</v>
      </c>
      <c r="D116" s="6" t="str">
        <f>"孙诒勇"</f>
        <v>孙诒勇</v>
      </c>
      <c r="E116" s="7" t="str">
        <f t="shared" si="3"/>
        <v>男</v>
      </c>
    </row>
    <row r="117" spans="1:5" ht="34.5" customHeight="1">
      <c r="A117" s="6">
        <v>114</v>
      </c>
      <c r="B117" s="7" t="str">
        <f>"546620230712142400120854"</f>
        <v>546620230712142400120854</v>
      </c>
      <c r="C117" s="7" t="s">
        <v>36</v>
      </c>
      <c r="D117" s="6" t="str">
        <f>"蒋宇"</f>
        <v>蒋宇</v>
      </c>
      <c r="E117" s="7" t="str">
        <f t="shared" si="3"/>
        <v>男</v>
      </c>
    </row>
    <row r="118" spans="1:5" ht="34.5" customHeight="1">
      <c r="A118" s="6">
        <v>115</v>
      </c>
      <c r="B118" s="7" t="str">
        <f>"546620230713070604121445"</f>
        <v>546620230713070604121445</v>
      </c>
      <c r="C118" s="7" t="s">
        <v>36</v>
      </c>
      <c r="D118" s="6" t="str">
        <f>"薛海龙"</f>
        <v>薛海龙</v>
      </c>
      <c r="E118" s="7" t="str">
        <f t="shared" si="3"/>
        <v>男</v>
      </c>
    </row>
    <row r="119" spans="1:5" ht="34.5" customHeight="1">
      <c r="A119" s="6">
        <v>116</v>
      </c>
      <c r="B119" s="7" t="str">
        <f>"546620230713000121121404"</f>
        <v>546620230713000121121404</v>
      </c>
      <c r="C119" s="7" t="s">
        <v>36</v>
      </c>
      <c r="D119" s="6" t="str">
        <f>"柯俊丞"</f>
        <v>柯俊丞</v>
      </c>
      <c r="E119" s="7" t="str">
        <f t="shared" si="3"/>
        <v>男</v>
      </c>
    </row>
    <row r="120" spans="1:5" ht="34.5" customHeight="1">
      <c r="A120" s="6">
        <v>117</v>
      </c>
      <c r="B120" s="7" t="str">
        <f>"546620230712193141121130"</f>
        <v>546620230712193141121130</v>
      </c>
      <c r="C120" s="7" t="s">
        <v>36</v>
      </c>
      <c r="D120" s="6" t="str">
        <f>" 林芳明"</f>
        <v> 林芳明</v>
      </c>
      <c r="E120" s="7" t="str">
        <f t="shared" si="3"/>
        <v>男</v>
      </c>
    </row>
    <row r="121" spans="1:5" ht="34.5" customHeight="1">
      <c r="A121" s="6">
        <v>118</v>
      </c>
      <c r="B121" s="7" t="str">
        <f>"546620230707161524114048"</f>
        <v>546620230707161524114048</v>
      </c>
      <c r="C121" s="7" t="s">
        <v>37</v>
      </c>
      <c r="D121" s="6" t="str">
        <f>"耿金秀"</f>
        <v>耿金秀</v>
      </c>
      <c r="E121" s="7" t="str">
        <f>"女"</f>
        <v>女</v>
      </c>
    </row>
    <row r="122" spans="1:5" ht="34.5" customHeight="1">
      <c r="A122" s="6">
        <v>119</v>
      </c>
      <c r="B122" s="7" t="str">
        <f>"546620230708180450117607"</f>
        <v>546620230708180450117607</v>
      </c>
      <c r="C122" s="7" t="s">
        <v>37</v>
      </c>
      <c r="D122" s="6" t="str">
        <f>"邓铖"</f>
        <v>邓铖</v>
      </c>
      <c r="E122" s="7" t="str">
        <f>"男"</f>
        <v>男</v>
      </c>
    </row>
    <row r="123" spans="1:5" ht="34.5" customHeight="1">
      <c r="A123" s="6">
        <v>120</v>
      </c>
      <c r="B123" s="7" t="str">
        <f>"546620230712165200121014"</f>
        <v>546620230712165200121014</v>
      </c>
      <c r="C123" s="7" t="s">
        <v>37</v>
      </c>
      <c r="D123" s="6" t="str">
        <f>"王雅琪"</f>
        <v>王雅琪</v>
      </c>
      <c r="E123" s="7" t="str">
        <f>"女"</f>
        <v>女</v>
      </c>
    </row>
    <row r="124" spans="1:5" ht="34.5" customHeight="1">
      <c r="A124" s="6">
        <v>121</v>
      </c>
      <c r="B124" s="7" t="str">
        <f>"546620230707095504112083"</f>
        <v>546620230707095504112083</v>
      </c>
      <c r="C124" s="7" t="s">
        <v>38</v>
      </c>
      <c r="D124" s="6" t="str">
        <f>"曾腾"</f>
        <v>曾腾</v>
      </c>
      <c r="E124" s="7" t="str">
        <f>"男"</f>
        <v>男</v>
      </c>
    </row>
    <row r="125" spans="1:5" ht="34.5" customHeight="1">
      <c r="A125" s="6">
        <v>122</v>
      </c>
      <c r="B125" s="7" t="str">
        <f>"546620230707222438115284"</f>
        <v>546620230707222438115284</v>
      </c>
      <c r="C125" s="7" t="s">
        <v>38</v>
      </c>
      <c r="D125" s="6" t="str">
        <f>"苏定胜"</f>
        <v>苏定胜</v>
      </c>
      <c r="E125" s="7" t="str">
        <f>"男"</f>
        <v>男</v>
      </c>
    </row>
    <row r="126" spans="1:5" ht="34.5" customHeight="1">
      <c r="A126" s="6">
        <v>123</v>
      </c>
      <c r="B126" s="7" t="str">
        <f>"546620230709110432118010"</f>
        <v>546620230709110432118010</v>
      </c>
      <c r="C126" s="7" t="s">
        <v>38</v>
      </c>
      <c r="D126" s="6" t="str">
        <f>"王晓月"</f>
        <v>王晓月</v>
      </c>
      <c r="E126" s="7" t="str">
        <f>"女"</f>
        <v>女</v>
      </c>
    </row>
    <row r="127" spans="1:5" ht="34.5" customHeight="1">
      <c r="A127" s="6">
        <v>124</v>
      </c>
      <c r="B127" s="7" t="str">
        <f>"546620230709223115118494"</f>
        <v>546620230709223115118494</v>
      </c>
      <c r="C127" s="7" t="s">
        <v>38</v>
      </c>
      <c r="D127" s="6" t="str">
        <f>"刘山业"</f>
        <v>刘山业</v>
      </c>
      <c r="E127" s="7" t="str">
        <f>"男"</f>
        <v>男</v>
      </c>
    </row>
    <row r="128" spans="1:5" ht="34.5" customHeight="1">
      <c r="A128" s="6">
        <v>125</v>
      </c>
      <c r="B128" s="7" t="str">
        <f>"546620230709195515118340"</f>
        <v>546620230709195515118340</v>
      </c>
      <c r="C128" s="7" t="s">
        <v>38</v>
      </c>
      <c r="D128" s="6" t="str">
        <f>"李进"</f>
        <v>李进</v>
      </c>
      <c r="E128" s="7" t="str">
        <f>"男"</f>
        <v>男</v>
      </c>
    </row>
    <row r="129" spans="1:5" ht="34.5" customHeight="1">
      <c r="A129" s="6">
        <v>126</v>
      </c>
      <c r="B129" s="7" t="str">
        <f>"546620230712083711120559"</f>
        <v>546620230712083711120559</v>
      </c>
      <c r="C129" s="7" t="s">
        <v>38</v>
      </c>
      <c r="D129" s="6" t="str">
        <f>"黄剑"</f>
        <v>黄剑</v>
      </c>
      <c r="E129" s="7" t="str">
        <f>"男"</f>
        <v>男</v>
      </c>
    </row>
    <row r="130" spans="1:5" ht="34.5" customHeight="1">
      <c r="A130" s="6">
        <v>127</v>
      </c>
      <c r="B130" s="7" t="str">
        <f>"546620230708204834117723"</f>
        <v>546620230708204834117723</v>
      </c>
      <c r="C130" s="7" t="s">
        <v>38</v>
      </c>
      <c r="D130" s="6" t="str">
        <f>"罗珏"</f>
        <v>罗珏</v>
      </c>
      <c r="E130" s="7" t="str">
        <f aca="true" t="shared" si="4" ref="E130:E136">"女"</f>
        <v>女</v>
      </c>
    </row>
    <row r="131" spans="1:5" ht="34.5" customHeight="1">
      <c r="A131" s="6">
        <v>128</v>
      </c>
      <c r="B131" s="7" t="str">
        <f>"546620230712210754121220"</f>
        <v>546620230712210754121220</v>
      </c>
      <c r="C131" s="7" t="s">
        <v>38</v>
      </c>
      <c r="D131" s="6" t="str">
        <f>"严小璇"</f>
        <v>严小璇</v>
      </c>
      <c r="E131" s="7" t="str">
        <f t="shared" si="4"/>
        <v>女</v>
      </c>
    </row>
    <row r="132" spans="1:5" ht="34.5" customHeight="1">
      <c r="A132" s="6">
        <v>129</v>
      </c>
      <c r="B132" s="7" t="str">
        <f>"546620230713091750121496"</f>
        <v>546620230713091750121496</v>
      </c>
      <c r="C132" s="7" t="s">
        <v>38</v>
      </c>
      <c r="D132" s="6" t="str">
        <f>"叶青妃"</f>
        <v>叶青妃</v>
      </c>
      <c r="E132" s="7" t="str">
        <f t="shared" si="4"/>
        <v>女</v>
      </c>
    </row>
    <row r="133" spans="1:5" ht="34.5" customHeight="1">
      <c r="A133" s="6">
        <v>130</v>
      </c>
      <c r="B133" s="7" t="str">
        <f>"546620230707113947112752"</f>
        <v>546620230707113947112752</v>
      </c>
      <c r="C133" s="7" t="s">
        <v>39</v>
      </c>
      <c r="D133" s="6" t="str">
        <f>"李硕"</f>
        <v>李硕</v>
      </c>
      <c r="E133" s="7" t="str">
        <f t="shared" si="4"/>
        <v>女</v>
      </c>
    </row>
    <row r="134" spans="1:5" ht="34.5" customHeight="1">
      <c r="A134" s="6">
        <v>131</v>
      </c>
      <c r="B134" s="7" t="str">
        <f>"546620230711164037120208"</f>
        <v>546620230711164037120208</v>
      </c>
      <c r="C134" s="7" t="s">
        <v>39</v>
      </c>
      <c r="D134" s="6" t="str">
        <f>"方娅玲"</f>
        <v>方娅玲</v>
      </c>
      <c r="E134" s="7" t="str">
        <f t="shared" si="4"/>
        <v>女</v>
      </c>
    </row>
    <row r="135" spans="1:5" ht="34.5" customHeight="1">
      <c r="A135" s="6">
        <v>132</v>
      </c>
      <c r="B135" s="7" t="str">
        <f>"546620230711220051120423"</f>
        <v>546620230711220051120423</v>
      </c>
      <c r="C135" s="7" t="s">
        <v>39</v>
      </c>
      <c r="D135" s="6" t="str">
        <f>"覃琼玉"</f>
        <v>覃琼玉</v>
      </c>
      <c r="E135" s="7" t="str">
        <f t="shared" si="4"/>
        <v>女</v>
      </c>
    </row>
    <row r="136" spans="1:5" ht="34.5" customHeight="1">
      <c r="A136" s="6">
        <v>133</v>
      </c>
      <c r="B136" s="7" t="str">
        <f>"546620230709004613117891"</f>
        <v>546620230709004613117891</v>
      </c>
      <c r="C136" s="7" t="s">
        <v>40</v>
      </c>
      <c r="D136" s="6" t="str">
        <f>"郭梦颖"</f>
        <v>郭梦颖</v>
      </c>
      <c r="E136" s="7" t="str">
        <f t="shared" si="4"/>
        <v>女</v>
      </c>
    </row>
    <row r="137" spans="1:5" ht="34.5" customHeight="1">
      <c r="A137" s="6">
        <v>134</v>
      </c>
      <c r="B137" s="7" t="str">
        <f>"546620230711215605120419"</f>
        <v>546620230711215605120419</v>
      </c>
      <c r="C137" s="7" t="s">
        <v>40</v>
      </c>
      <c r="D137" s="6" t="str">
        <f>"向民明"</f>
        <v>向民明</v>
      </c>
      <c r="E137" s="7" t="str">
        <f>"男"</f>
        <v>男</v>
      </c>
    </row>
    <row r="138" spans="1:5" ht="34.5" customHeight="1">
      <c r="A138" s="6">
        <v>135</v>
      </c>
      <c r="B138" s="7" t="str">
        <f>"546620230711200814120345"</f>
        <v>546620230711200814120345</v>
      </c>
      <c r="C138" s="7" t="s">
        <v>40</v>
      </c>
      <c r="D138" s="6" t="str">
        <f>"刘雅琴"</f>
        <v>刘雅琴</v>
      </c>
      <c r="E138" s="7" t="str">
        <f aca="true" t="shared" si="5" ref="E138:E144">"女"</f>
        <v>女</v>
      </c>
    </row>
    <row r="139" spans="1:5" ht="34.5" customHeight="1">
      <c r="A139" s="6">
        <v>136</v>
      </c>
      <c r="B139" s="7" t="str">
        <f>"546620230708194406117672"</f>
        <v>546620230708194406117672</v>
      </c>
      <c r="C139" s="7" t="s">
        <v>41</v>
      </c>
      <c r="D139" s="6" t="str">
        <f>"韩士龙"</f>
        <v>韩士龙</v>
      </c>
      <c r="E139" s="7" t="str">
        <f t="shared" si="5"/>
        <v>女</v>
      </c>
    </row>
    <row r="140" spans="1:5" ht="34.5" customHeight="1">
      <c r="A140" s="6">
        <v>137</v>
      </c>
      <c r="B140" s="7" t="str">
        <f>"546620230708002727115593"</f>
        <v>546620230708002727115593</v>
      </c>
      <c r="C140" s="7" t="s">
        <v>41</v>
      </c>
      <c r="D140" s="6" t="str">
        <f>"胡晓伟"</f>
        <v>胡晓伟</v>
      </c>
      <c r="E140" s="7" t="str">
        <f t="shared" si="5"/>
        <v>女</v>
      </c>
    </row>
    <row r="141" spans="1:5" ht="34.5" customHeight="1">
      <c r="A141" s="6">
        <v>138</v>
      </c>
      <c r="B141" s="7" t="str">
        <f>"546620230712221806121292"</f>
        <v>546620230712221806121292</v>
      </c>
      <c r="C141" s="7" t="s">
        <v>41</v>
      </c>
      <c r="D141" s="6" t="str">
        <f>"王臻妮"</f>
        <v>王臻妮</v>
      </c>
      <c r="E141" s="7" t="str">
        <f t="shared" si="5"/>
        <v>女</v>
      </c>
    </row>
    <row r="142" spans="1:5" ht="34.5" customHeight="1">
      <c r="A142" s="6">
        <v>139</v>
      </c>
      <c r="B142" s="7" t="str">
        <f>"546620230713111632121608"</f>
        <v>546620230713111632121608</v>
      </c>
      <c r="C142" s="7" t="s">
        <v>41</v>
      </c>
      <c r="D142" s="6" t="str">
        <f>"师晓丽"</f>
        <v>师晓丽</v>
      </c>
      <c r="E142" s="7" t="str">
        <f t="shared" si="5"/>
        <v>女</v>
      </c>
    </row>
    <row r="143" spans="1:5" ht="34.5" customHeight="1">
      <c r="A143" s="6">
        <v>140</v>
      </c>
      <c r="B143" s="7" t="str">
        <f>"546620230713200828121868"</f>
        <v>546620230713200828121868</v>
      </c>
      <c r="C143" s="7" t="s">
        <v>41</v>
      </c>
      <c r="D143" s="6" t="str">
        <f>"王虹园"</f>
        <v>王虹园</v>
      </c>
      <c r="E143" s="7" t="str">
        <f t="shared" si="5"/>
        <v>女</v>
      </c>
    </row>
    <row r="144" spans="1:5" ht="34.5" customHeight="1">
      <c r="A144" s="6">
        <v>141</v>
      </c>
      <c r="B144" s="7" t="str">
        <f>"546620230713201748121870"</f>
        <v>546620230713201748121870</v>
      </c>
      <c r="C144" s="7" t="s">
        <v>41</v>
      </c>
      <c r="D144" s="6" t="str">
        <f>"孙丽慧"</f>
        <v>孙丽慧</v>
      </c>
      <c r="E144" s="7" t="str">
        <f t="shared" si="5"/>
        <v>女</v>
      </c>
    </row>
    <row r="145" spans="1:5" ht="34.5" customHeight="1">
      <c r="A145" s="6">
        <v>142</v>
      </c>
      <c r="B145" s="7" t="str">
        <f>"546620230709180743118276"</f>
        <v>546620230709180743118276</v>
      </c>
      <c r="C145" s="7" t="s">
        <v>42</v>
      </c>
      <c r="D145" s="6" t="str">
        <f>"苏剑飞"</f>
        <v>苏剑飞</v>
      </c>
      <c r="E145" s="7" t="str">
        <f>"男"</f>
        <v>男</v>
      </c>
    </row>
    <row r="146" spans="1:5" ht="34.5" customHeight="1">
      <c r="A146" s="6">
        <v>143</v>
      </c>
      <c r="B146" s="7" t="str">
        <f>"546620230709105903118008"</f>
        <v>546620230709105903118008</v>
      </c>
      <c r="C146" s="7" t="s">
        <v>42</v>
      </c>
      <c r="D146" s="6" t="str">
        <f>"林志宝"</f>
        <v>林志宝</v>
      </c>
      <c r="E146" s="7" t="str">
        <f>"男"</f>
        <v>男</v>
      </c>
    </row>
    <row r="147" spans="1:5" ht="34.5" customHeight="1">
      <c r="A147" s="6">
        <v>144</v>
      </c>
      <c r="B147" s="7" t="str">
        <f>"546620230710081714118655"</f>
        <v>546620230710081714118655</v>
      </c>
      <c r="C147" s="7" t="s">
        <v>42</v>
      </c>
      <c r="D147" s="6" t="str">
        <f>"阳佳琪"</f>
        <v>阳佳琪</v>
      </c>
      <c r="E147" s="7" t="str">
        <f>"女"</f>
        <v>女</v>
      </c>
    </row>
    <row r="148" spans="1:5" ht="34.5" customHeight="1">
      <c r="A148" s="6">
        <v>145</v>
      </c>
      <c r="B148" s="7" t="str">
        <f>"546620230712100925120630"</f>
        <v>546620230712100925120630</v>
      </c>
      <c r="C148" s="7" t="s">
        <v>42</v>
      </c>
      <c r="D148" s="6" t="str">
        <f>"李诚锋"</f>
        <v>李诚锋</v>
      </c>
      <c r="E148" s="7" t="str">
        <f>"男"</f>
        <v>男</v>
      </c>
    </row>
    <row r="149" spans="1:5" ht="34.5" customHeight="1">
      <c r="A149" s="6">
        <v>146</v>
      </c>
      <c r="B149" s="7" t="str">
        <f>"546620230712123102120784"</f>
        <v>546620230712123102120784</v>
      </c>
      <c r="C149" s="7" t="s">
        <v>42</v>
      </c>
      <c r="D149" s="6" t="str">
        <f>"陈羽"</f>
        <v>陈羽</v>
      </c>
      <c r="E149" s="7" t="str">
        <f>"女"</f>
        <v>女</v>
      </c>
    </row>
    <row r="150" spans="1:5" ht="34.5" customHeight="1">
      <c r="A150" s="6">
        <v>147</v>
      </c>
      <c r="B150" s="7" t="str">
        <f>"546620230710152714119250"</f>
        <v>546620230710152714119250</v>
      </c>
      <c r="C150" s="7" t="s">
        <v>43</v>
      </c>
      <c r="D150" s="6" t="str">
        <f>"周素云"</f>
        <v>周素云</v>
      </c>
      <c r="E150" s="7" t="str">
        <f>"女"</f>
        <v>女</v>
      </c>
    </row>
    <row r="151" spans="1:5" ht="34.5" customHeight="1">
      <c r="A151" s="6">
        <v>148</v>
      </c>
      <c r="B151" s="7" t="str">
        <f>"546620230710113911119041"</f>
        <v>546620230710113911119041</v>
      </c>
      <c r="C151" s="7" t="s">
        <v>43</v>
      </c>
      <c r="D151" s="6" t="str">
        <f>"杨坤"</f>
        <v>杨坤</v>
      </c>
      <c r="E151" s="7" t="str">
        <f>"男"</f>
        <v>男</v>
      </c>
    </row>
    <row r="152" spans="1:5" ht="34.5" customHeight="1">
      <c r="A152" s="6">
        <v>149</v>
      </c>
      <c r="B152" s="7" t="str">
        <f>"546620230710222537119607"</f>
        <v>546620230710222537119607</v>
      </c>
      <c r="C152" s="7" t="s">
        <v>43</v>
      </c>
      <c r="D152" s="6" t="str">
        <f>"符燕群"</f>
        <v>符燕群</v>
      </c>
      <c r="E152" s="7" t="str">
        <f>"女"</f>
        <v>女</v>
      </c>
    </row>
    <row r="153" spans="1:5" ht="34.5" customHeight="1">
      <c r="A153" s="6">
        <v>150</v>
      </c>
      <c r="B153" s="7" t="str">
        <f>"546620230710181647119400"</f>
        <v>546620230710181647119400</v>
      </c>
      <c r="C153" s="7" t="s">
        <v>44</v>
      </c>
      <c r="D153" s="6" t="str">
        <f>"陈世宇"</f>
        <v>陈世宇</v>
      </c>
      <c r="E153" s="7" t="str">
        <f>"女"</f>
        <v>女</v>
      </c>
    </row>
    <row r="154" spans="1:5" ht="34.5" customHeight="1">
      <c r="A154" s="6">
        <v>151</v>
      </c>
      <c r="B154" s="7" t="str">
        <f>"546620230711142243120070"</f>
        <v>546620230711142243120070</v>
      </c>
      <c r="C154" s="7" t="s">
        <v>44</v>
      </c>
      <c r="D154" s="6" t="str">
        <f>"张超"</f>
        <v>张超</v>
      </c>
      <c r="E154" s="7" t="str">
        <f>"男"</f>
        <v>男</v>
      </c>
    </row>
    <row r="155" spans="1:5" ht="34.5" customHeight="1">
      <c r="A155" s="6">
        <v>152</v>
      </c>
      <c r="B155" s="7" t="str">
        <f>"546620230710000433118581"</f>
        <v>546620230710000433118581</v>
      </c>
      <c r="C155" s="7" t="s">
        <v>44</v>
      </c>
      <c r="D155" s="6" t="str">
        <f>"巫华志"</f>
        <v>巫华志</v>
      </c>
      <c r="E155" s="7" t="str">
        <f>"男"</f>
        <v>男</v>
      </c>
    </row>
    <row r="156" spans="1:5" ht="34.5" customHeight="1">
      <c r="A156" s="6">
        <v>153</v>
      </c>
      <c r="B156" s="7" t="str">
        <f>"546620230708122059116466"</f>
        <v>546620230708122059116466</v>
      </c>
      <c r="C156" s="7" t="s">
        <v>45</v>
      </c>
      <c r="D156" s="6" t="str">
        <f>"王天灏"</f>
        <v>王天灏</v>
      </c>
      <c r="E156" s="7" t="str">
        <f>"男"</f>
        <v>男</v>
      </c>
    </row>
    <row r="157" spans="1:5" ht="34.5" customHeight="1">
      <c r="A157" s="6">
        <v>154</v>
      </c>
      <c r="B157" s="7" t="str">
        <f>"546620230708214750117777"</f>
        <v>546620230708214750117777</v>
      </c>
      <c r="C157" s="7" t="s">
        <v>45</v>
      </c>
      <c r="D157" s="6" t="str">
        <f>"钟文珠"</f>
        <v>钟文珠</v>
      </c>
      <c r="E157" s="7" t="str">
        <f>"女"</f>
        <v>女</v>
      </c>
    </row>
    <row r="158" spans="1:5" ht="34.5" customHeight="1">
      <c r="A158" s="6">
        <v>155</v>
      </c>
      <c r="B158" s="7" t="str">
        <f>"546620230708224225117818"</f>
        <v>546620230708224225117818</v>
      </c>
      <c r="C158" s="7" t="s">
        <v>45</v>
      </c>
      <c r="D158" s="6" t="str">
        <f>"胡秀蕊"</f>
        <v>胡秀蕊</v>
      </c>
      <c r="E158" s="7" t="str">
        <f>"女"</f>
        <v>女</v>
      </c>
    </row>
    <row r="159" spans="1:5" ht="34.5" customHeight="1">
      <c r="A159" s="6">
        <v>156</v>
      </c>
      <c r="B159" s="7" t="str">
        <f>"546620230709144548118137"</f>
        <v>546620230709144548118137</v>
      </c>
      <c r="C159" s="7" t="s">
        <v>45</v>
      </c>
      <c r="D159" s="6" t="str">
        <f>"符小花"</f>
        <v>符小花</v>
      </c>
      <c r="E159" s="7" t="str">
        <f>"女"</f>
        <v>女</v>
      </c>
    </row>
    <row r="160" spans="1:5" ht="34.5" customHeight="1">
      <c r="A160" s="6">
        <v>157</v>
      </c>
      <c r="B160" s="7" t="str">
        <f>"546620230707122322112952"</f>
        <v>546620230707122322112952</v>
      </c>
      <c r="C160" s="7" t="s">
        <v>45</v>
      </c>
      <c r="D160" s="6" t="str">
        <f>"陈红"</f>
        <v>陈红</v>
      </c>
      <c r="E160" s="7" t="str">
        <f>"女"</f>
        <v>女</v>
      </c>
    </row>
    <row r="161" spans="1:5" ht="34.5" customHeight="1">
      <c r="A161" s="6">
        <v>158</v>
      </c>
      <c r="B161" s="7" t="str">
        <f>"546620230707153253113833"</f>
        <v>546620230707153253113833</v>
      </c>
      <c r="C161" s="7" t="s">
        <v>45</v>
      </c>
      <c r="D161" s="6" t="str">
        <f>"沈河任"</f>
        <v>沈河任</v>
      </c>
      <c r="E161" s="7" t="str">
        <f>"男"</f>
        <v>男</v>
      </c>
    </row>
    <row r="162" spans="1:5" ht="34.5" customHeight="1">
      <c r="A162" s="6">
        <v>159</v>
      </c>
      <c r="B162" s="7" t="str">
        <f>"546620230712111053120719"</f>
        <v>546620230712111053120719</v>
      </c>
      <c r="C162" s="7" t="s">
        <v>45</v>
      </c>
      <c r="D162" s="6" t="str">
        <f>"钟佳玲"</f>
        <v>钟佳玲</v>
      </c>
      <c r="E162" s="7" t="str">
        <f>"女"</f>
        <v>女</v>
      </c>
    </row>
    <row r="163" spans="1:5" ht="34.5" customHeight="1">
      <c r="A163" s="6">
        <v>160</v>
      </c>
      <c r="B163" s="7" t="str">
        <f>"546620230712212257121230"</f>
        <v>546620230712212257121230</v>
      </c>
      <c r="C163" s="7" t="s">
        <v>45</v>
      </c>
      <c r="D163" s="6" t="str">
        <f>"陈东东"</f>
        <v>陈东东</v>
      </c>
      <c r="E163" s="7" t="str">
        <f>"男"</f>
        <v>男</v>
      </c>
    </row>
    <row r="164" spans="1:5" ht="34.5" customHeight="1">
      <c r="A164" s="6">
        <v>161</v>
      </c>
      <c r="B164" s="7" t="str">
        <f>"546620230712221008121284"</f>
        <v>546620230712221008121284</v>
      </c>
      <c r="C164" s="7" t="s">
        <v>45</v>
      </c>
      <c r="D164" s="6" t="str">
        <f>"钟娇艳"</f>
        <v>钟娇艳</v>
      </c>
      <c r="E164" s="7" t="str">
        <f>"女"</f>
        <v>女</v>
      </c>
    </row>
    <row r="165" spans="1:5" ht="34.5" customHeight="1">
      <c r="A165" s="6">
        <v>162</v>
      </c>
      <c r="B165" s="7" t="str">
        <f>"546620230707165632114231"</f>
        <v>546620230707165632114231</v>
      </c>
      <c r="C165" s="7" t="s">
        <v>46</v>
      </c>
      <c r="D165" s="6" t="str">
        <f>"曾德莹"</f>
        <v>曾德莹</v>
      </c>
      <c r="E165" s="7" t="str">
        <f>"女"</f>
        <v>女</v>
      </c>
    </row>
    <row r="166" spans="1:5" ht="34.5" customHeight="1">
      <c r="A166" s="6">
        <v>163</v>
      </c>
      <c r="B166" s="7" t="str">
        <f>"546620230707213606115128"</f>
        <v>546620230707213606115128</v>
      </c>
      <c r="C166" s="7" t="s">
        <v>46</v>
      </c>
      <c r="D166" s="6" t="str">
        <f>"杨暖"</f>
        <v>杨暖</v>
      </c>
      <c r="E166" s="7" t="str">
        <f>"女"</f>
        <v>女</v>
      </c>
    </row>
    <row r="167" spans="1:5" ht="34.5" customHeight="1">
      <c r="A167" s="6">
        <v>164</v>
      </c>
      <c r="B167" s="7" t="str">
        <f>"546620230707112519112668"</f>
        <v>546620230707112519112668</v>
      </c>
      <c r="C167" s="7" t="s">
        <v>46</v>
      </c>
      <c r="D167" s="6" t="str">
        <f>"林冬雪"</f>
        <v>林冬雪</v>
      </c>
      <c r="E167" s="7" t="str">
        <f>"女"</f>
        <v>女</v>
      </c>
    </row>
    <row r="168" spans="1:5" ht="34.5" customHeight="1">
      <c r="A168" s="6">
        <v>165</v>
      </c>
      <c r="B168" s="7" t="str">
        <f>"546620230709100556117966"</f>
        <v>546620230709100556117966</v>
      </c>
      <c r="C168" s="7" t="s">
        <v>46</v>
      </c>
      <c r="D168" s="6" t="str">
        <f>"殷承日"</f>
        <v>殷承日</v>
      </c>
      <c r="E168" s="7" t="str">
        <f>"男"</f>
        <v>男</v>
      </c>
    </row>
    <row r="169" spans="1:5" ht="34.5" customHeight="1">
      <c r="A169" s="6">
        <v>166</v>
      </c>
      <c r="B169" s="7" t="str">
        <f>"546620230709203758118377"</f>
        <v>546620230709203758118377</v>
      </c>
      <c r="C169" s="7" t="s">
        <v>46</v>
      </c>
      <c r="D169" s="6" t="str">
        <f>"林德璋"</f>
        <v>林德璋</v>
      </c>
      <c r="E169" s="7" t="str">
        <f>"男"</f>
        <v>男</v>
      </c>
    </row>
    <row r="170" spans="1:5" ht="34.5" customHeight="1">
      <c r="A170" s="6">
        <v>167</v>
      </c>
      <c r="B170" s="7" t="str">
        <f>"546620230710232922119658"</f>
        <v>546620230710232922119658</v>
      </c>
      <c r="C170" s="7" t="s">
        <v>46</v>
      </c>
      <c r="D170" s="6" t="str">
        <f>"陈美英"</f>
        <v>陈美英</v>
      </c>
      <c r="E170" s="7" t="str">
        <f>"女"</f>
        <v>女</v>
      </c>
    </row>
    <row r="171" spans="1:5" ht="34.5" customHeight="1">
      <c r="A171" s="6">
        <v>168</v>
      </c>
      <c r="B171" s="7" t="str">
        <f>"546620230710222615119608"</f>
        <v>546620230710222615119608</v>
      </c>
      <c r="C171" s="7" t="s">
        <v>46</v>
      </c>
      <c r="D171" s="6" t="str">
        <f>"叶秀文"</f>
        <v>叶秀文</v>
      </c>
      <c r="E171" s="7" t="str">
        <f>"男"</f>
        <v>男</v>
      </c>
    </row>
    <row r="172" spans="1:5" ht="34.5" customHeight="1">
      <c r="A172" s="6">
        <v>169</v>
      </c>
      <c r="B172" s="7" t="str">
        <f>"546620230710204710119508"</f>
        <v>546620230710204710119508</v>
      </c>
      <c r="C172" s="7" t="s">
        <v>46</v>
      </c>
      <c r="D172" s="6" t="str">
        <f>"辛敏慧"</f>
        <v>辛敏慧</v>
      </c>
      <c r="E172" s="7" t="str">
        <f>"女"</f>
        <v>女</v>
      </c>
    </row>
    <row r="173" spans="1:5" ht="34.5" customHeight="1">
      <c r="A173" s="6">
        <v>170</v>
      </c>
      <c r="B173" s="7" t="str">
        <f>"546620230707201527114877"</f>
        <v>546620230707201527114877</v>
      </c>
      <c r="C173" s="7" t="s">
        <v>46</v>
      </c>
      <c r="D173" s="6" t="str">
        <f>"姜美廉"</f>
        <v>姜美廉</v>
      </c>
      <c r="E173" s="7" t="str">
        <f>"女"</f>
        <v>女</v>
      </c>
    </row>
    <row r="174" spans="1:5" ht="34.5" customHeight="1">
      <c r="A174" s="6">
        <v>171</v>
      </c>
      <c r="B174" s="7" t="str">
        <f>"546620230711221717120447"</f>
        <v>546620230711221717120447</v>
      </c>
      <c r="C174" s="7" t="s">
        <v>46</v>
      </c>
      <c r="D174" s="6" t="str">
        <f>"陈乙娜"</f>
        <v>陈乙娜</v>
      </c>
      <c r="E174" s="7" t="str">
        <f>"女"</f>
        <v>女</v>
      </c>
    </row>
    <row r="175" spans="1:5" ht="34.5" customHeight="1">
      <c r="A175" s="6">
        <v>172</v>
      </c>
      <c r="B175" s="7" t="str">
        <f>"546620230711094855119821"</f>
        <v>546620230711094855119821</v>
      </c>
      <c r="C175" s="7" t="s">
        <v>46</v>
      </c>
      <c r="D175" s="6" t="str">
        <f>"陈子胜"</f>
        <v>陈子胜</v>
      </c>
      <c r="E175" s="7" t="str">
        <f>"男"</f>
        <v>男</v>
      </c>
    </row>
    <row r="176" spans="1:5" ht="34.5" customHeight="1">
      <c r="A176" s="6">
        <v>173</v>
      </c>
      <c r="B176" s="7" t="str">
        <f>"546620230713101824121561"</f>
        <v>546620230713101824121561</v>
      </c>
      <c r="C176" s="7" t="s">
        <v>46</v>
      </c>
      <c r="D176" s="6" t="str">
        <f>"林初芬"</f>
        <v>林初芬</v>
      </c>
      <c r="E176" s="7" t="str">
        <f aca="true" t="shared" si="6" ref="E176:E186">"女"</f>
        <v>女</v>
      </c>
    </row>
    <row r="177" spans="1:5" ht="34.5" customHeight="1">
      <c r="A177" s="6">
        <v>174</v>
      </c>
      <c r="B177" s="7" t="str">
        <f>"546620230712105309120701"</f>
        <v>546620230712105309120701</v>
      </c>
      <c r="C177" s="7" t="s">
        <v>47</v>
      </c>
      <c r="D177" s="6" t="str">
        <f>"王庆丽"</f>
        <v>王庆丽</v>
      </c>
      <c r="E177" s="7" t="str">
        <f t="shared" si="6"/>
        <v>女</v>
      </c>
    </row>
    <row r="178" spans="1:5" ht="34.5" customHeight="1">
      <c r="A178" s="6">
        <v>175</v>
      </c>
      <c r="B178" s="7" t="str">
        <f>"546620230712170119121020"</f>
        <v>546620230712170119121020</v>
      </c>
      <c r="C178" s="7" t="s">
        <v>47</v>
      </c>
      <c r="D178" s="6" t="str">
        <f>"袁静"</f>
        <v>袁静</v>
      </c>
      <c r="E178" s="7" t="str">
        <f t="shared" si="6"/>
        <v>女</v>
      </c>
    </row>
    <row r="179" spans="1:5" ht="34.5" customHeight="1">
      <c r="A179" s="6">
        <v>176</v>
      </c>
      <c r="B179" s="7" t="str">
        <f>"546620230712162741120985"</f>
        <v>546620230712162741120985</v>
      </c>
      <c r="C179" s="7" t="s">
        <v>47</v>
      </c>
      <c r="D179" s="6" t="str">
        <f>"卜夏"</f>
        <v>卜夏</v>
      </c>
      <c r="E179" s="7" t="str">
        <f t="shared" si="6"/>
        <v>女</v>
      </c>
    </row>
    <row r="180" spans="1:5" ht="34.5" customHeight="1">
      <c r="A180" s="6">
        <v>177</v>
      </c>
      <c r="B180" s="7" t="str">
        <f>"546620230712203252121179"</f>
        <v>546620230712203252121179</v>
      </c>
      <c r="C180" s="7" t="s">
        <v>47</v>
      </c>
      <c r="D180" s="6" t="str">
        <f>"周梦"</f>
        <v>周梦</v>
      </c>
      <c r="E180" s="7" t="str">
        <f t="shared" si="6"/>
        <v>女</v>
      </c>
    </row>
    <row r="181" spans="1:5" ht="34.5" customHeight="1">
      <c r="A181" s="6">
        <v>178</v>
      </c>
      <c r="B181" s="7" t="str">
        <f>"546620230712105945120709"</f>
        <v>546620230712105945120709</v>
      </c>
      <c r="C181" s="7" t="s">
        <v>47</v>
      </c>
      <c r="D181" s="6" t="str">
        <f>"钟吉联"</f>
        <v>钟吉联</v>
      </c>
      <c r="E181" s="7" t="str">
        <f t="shared" si="6"/>
        <v>女</v>
      </c>
    </row>
    <row r="182" spans="1:5" ht="34.5" customHeight="1">
      <c r="A182" s="6">
        <v>179</v>
      </c>
      <c r="B182" s="7" t="str">
        <f>"546620230711195047120334"</f>
        <v>546620230711195047120334</v>
      </c>
      <c r="C182" s="7" t="s">
        <v>47</v>
      </c>
      <c r="D182" s="6" t="str">
        <f>"劳芬"</f>
        <v>劳芬</v>
      </c>
      <c r="E182" s="7" t="str">
        <f t="shared" si="6"/>
        <v>女</v>
      </c>
    </row>
    <row r="183" spans="1:5" ht="34.5" customHeight="1">
      <c r="A183" s="6">
        <v>180</v>
      </c>
      <c r="B183" s="7" t="str">
        <f>"546620230711172932120250"</f>
        <v>546620230711172932120250</v>
      </c>
      <c r="C183" s="7" t="s">
        <v>47</v>
      </c>
      <c r="D183" s="6" t="str">
        <f>"王春丽"</f>
        <v>王春丽</v>
      </c>
      <c r="E183" s="7" t="str">
        <f t="shared" si="6"/>
        <v>女</v>
      </c>
    </row>
    <row r="184" spans="1:5" ht="34.5" customHeight="1">
      <c r="A184" s="6">
        <v>181</v>
      </c>
      <c r="B184" s="7" t="str">
        <f>"546620230709094813117950"</f>
        <v>546620230709094813117950</v>
      </c>
      <c r="C184" s="7" t="s">
        <v>48</v>
      </c>
      <c r="D184" s="6" t="str">
        <f>"周艺杰"</f>
        <v>周艺杰</v>
      </c>
      <c r="E184" s="7" t="str">
        <f t="shared" si="6"/>
        <v>女</v>
      </c>
    </row>
    <row r="185" spans="1:5" ht="34.5" customHeight="1">
      <c r="A185" s="6">
        <v>182</v>
      </c>
      <c r="B185" s="7" t="str">
        <f>"546620230713075841121451"</f>
        <v>546620230713075841121451</v>
      </c>
      <c r="C185" s="7" t="s">
        <v>48</v>
      </c>
      <c r="D185" s="6" t="str">
        <f>"翁叶萍"</f>
        <v>翁叶萍</v>
      </c>
      <c r="E185" s="7" t="str">
        <f t="shared" si="6"/>
        <v>女</v>
      </c>
    </row>
    <row r="186" spans="1:5" ht="34.5" customHeight="1">
      <c r="A186" s="6">
        <v>183</v>
      </c>
      <c r="B186" s="7" t="str">
        <f>"546620230713100645121549"</f>
        <v>546620230713100645121549</v>
      </c>
      <c r="C186" s="7" t="s">
        <v>48</v>
      </c>
      <c r="D186" s="7" t="str">
        <f>"阮细玲"</f>
        <v>阮细玲</v>
      </c>
      <c r="E186" s="7" t="str">
        <f t="shared" si="6"/>
        <v>女</v>
      </c>
    </row>
    <row r="187" spans="1:5" ht="34.5" customHeight="1">
      <c r="A187" s="6">
        <v>184</v>
      </c>
      <c r="B187" s="7" t="str">
        <f>"546620230707111630112623"</f>
        <v>546620230707111630112623</v>
      </c>
      <c r="C187" s="7" t="s">
        <v>49</v>
      </c>
      <c r="D187" s="6" t="str">
        <f>"文吉丽"</f>
        <v>文吉丽</v>
      </c>
      <c r="E187" s="7" t="str">
        <f>"女"</f>
        <v>女</v>
      </c>
    </row>
    <row r="188" spans="1:5" ht="34.5" customHeight="1">
      <c r="A188" s="6">
        <v>185</v>
      </c>
      <c r="B188" s="7" t="str">
        <f>"546620230707163832114150"</f>
        <v>546620230707163832114150</v>
      </c>
      <c r="C188" s="7" t="s">
        <v>49</v>
      </c>
      <c r="D188" s="6" t="str">
        <f>"符贤倩"</f>
        <v>符贤倩</v>
      </c>
      <c r="E188" s="7" t="str">
        <f>"女"</f>
        <v>女</v>
      </c>
    </row>
    <row r="189" spans="1:5" ht="34.5" customHeight="1">
      <c r="A189" s="6">
        <v>186</v>
      </c>
      <c r="B189" s="7" t="str">
        <f>"546620230712084638120562"</f>
        <v>546620230712084638120562</v>
      </c>
      <c r="C189" s="7" t="s">
        <v>49</v>
      </c>
      <c r="D189" s="6" t="str">
        <f>"陈华"</f>
        <v>陈华</v>
      </c>
      <c r="E189" s="7" t="str">
        <f>"女"</f>
        <v>女</v>
      </c>
    </row>
    <row r="190" spans="1:5" ht="34.5" customHeight="1">
      <c r="A190" s="6">
        <v>187</v>
      </c>
      <c r="B190" s="7" t="str">
        <f>"546620230709212301118423"</f>
        <v>546620230709212301118423</v>
      </c>
      <c r="C190" s="7" t="s">
        <v>50</v>
      </c>
      <c r="D190" s="6" t="str">
        <f>"冯兵"</f>
        <v>冯兵</v>
      </c>
      <c r="E190" s="7" t="str">
        <f>"男"</f>
        <v>男</v>
      </c>
    </row>
    <row r="191" spans="1:5" ht="34.5" customHeight="1">
      <c r="A191" s="6">
        <v>188</v>
      </c>
      <c r="B191" s="7" t="str">
        <f>"546620230708134152116777"</f>
        <v>546620230708134152116777</v>
      </c>
      <c r="C191" s="7" t="s">
        <v>50</v>
      </c>
      <c r="D191" s="6" t="str">
        <f>"林烨"</f>
        <v>林烨</v>
      </c>
      <c r="E191" s="7" t="str">
        <f>"男"</f>
        <v>男</v>
      </c>
    </row>
    <row r="192" spans="1:5" ht="34.5" customHeight="1">
      <c r="A192" s="6">
        <v>189</v>
      </c>
      <c r="B192" s="7" t="str">
        <f>"546620230710112038118999"</f>
        <v>546620230710112038118999</v>
      </c>
      <c r="C192" s="7" t="s">
        <v>50</v>
      </c>
      <c r="D192" s="6" t="str">
        <f>"何惜"</f>
        <v>何惜</v>
      </c>
      <c r="E192" s="7" t="str">
        <f>"男"</f>
        <v>男</v>
      </c>
    </row>
    <row r="193" spans="1:5" ht="34.5" customHeight="1">
      <c r="A193" s="6">
        <v>190</v>
      </c>
      <c r="B193" s="7" t="str">
        <f>"546620230707104220112402"</f>
        <v>546620230707104220112402</v>
      </c>
      <c r="C193" s="7" t="s">
        <v>50</v>
      </c>
      <c r="D193" s="6" t="str">
        <f>"吴师庆"</f>
        <v>吴师庆</v>
      </c>
      <c r="E193" s="7" t="str">
        <f>"男"</f>
        <v>男</v>
      </c>
    </row>
    <row r="194" spans="1:5" ht="34.5" customHeight="1">
      <c r="A194" s="6">
        <v>191</v>
      </c>
      <c r="B194" s="7" t="str">
        <f>"546620230708214205117769"</f>
        <v>546620230708214205117769</v>
      </c>
      <c r="C194" s="7" t="s">
        <v>50</v>
      </c>
      <c r="D194" s="6" t="str">
        <f>"张婷"</f>
        <v>张婷</v>
      </c>
      <c r="E194" s="7" t="str">
        <f>"女"</f>
        <v>女</v>
      </c>
    </row>
    <row r="195" spans="1:5" ht="34.5" customHeight="1">
      <c r="A195" s="6">
        <v>192</v>
      </c>
      <c r="B195" s="7" t="str">
        <f>"546620230708113459116318"</f>
        <v>546620230708113459116318</v>
      </c>
      <c r="C195" s="7" t="s">
        <v>50</v>
      </c>
      <c r="D195" s="6" t="str">
        <f>"张冬妮"</f>
        <v>张冬妮</v>
      </c>
      <c r="E195" s="7" t="str">
        <f>"女"</f>
        <v>女</v>
      </c>
    </row>
    <row r="196" spans="1:5" ht="34.5" customHeight="1">
      <c r="A196" s="6">
        <v>193</v>
      </c>
      <c r="B196" s="7" t="str">
        <f>"546620230711214549120414"</f>
        <v>546620230711214549120414</v>
      </c>
      <c r="C196" s="7" t="s">
        <v>50</v>
      </c>
      <c r="D196" s="6" t="str">
        <f>"李莹"</f>
        <v>李莹</v>
      </c>
      <c r="E196" s="7" t="str">
        <f>"女"</f>
        <v>女</v>
      </c>
    </row>
    <row r="197" spans="1:5" ht="34.5" customHeight="1">
      <c r="A197" s="6">
        <v>194</v>
      </c>
      <c r="B197" s="7" t="str">
        <f>"546620230710225859119633"</f>
        <v>546620230710225859119633</v>
      </c>
      <c r="C197" s="7" t="s">
        <v>50</v>
      </c>
      <c r="D197" s="6" t="str">
        <f>"巫伟炜"</f>
        <v>巫伟炜</v>
      </c>
      <c r="E197" s="7" t="str">
        <f>"男"</f>
        <v>男</v>
      </c>
    </row>
    <row r="198" spans="1:5" ht="34.5" customHeight="1">
      <c r="A198" s="6">
        <v>195</v>
      </c>
      <c r="B198" s="7" t="str">
        <f>"546620230712145938120889"</f>
        <v>546620230712145938120889</v>
      </c>
      <c r="C198" s="7" t="s">
        <v>50</v>
      </c>
      <c r="D198" s="6" t="str">
        <f>"岳奚羽"</f>
        <v>岳奚羽</v>
      </c>
      <c r="E198" s="7" t="str">
        <f>"女"</f>
        <v>女</v>
      </c>
    </row>
    <row r="199" spans="1:5" ht="34.5" customHeight="1">
      <c r="A199" s="6">
        <v>196</v>
      </c>
      <c r="B199" s="7" t="str">
        <f>"546620230712163059120989"</f>
        <v>546620230712163059120989</v>
      </c>
      <c r="C199" s="7" t="s">
        <v>50</v>
      </c>
      <c r="D199" s="6" t="str">
        <f>"许剑恒"</f>
        <v>许剑恒</v>
      </c>
      <c r="E199" s="7" t="str">
        <f>"男"</f>
        <v>男</v>
      </c>
    </row>
    <row r="200" spans="1:5" ht="34.5" customHeight="1">
      <c r="A200" s="6">
        <v>197</v>
      </c>
      <c r="B200" s="7" t="str">
        <f>"546620230712204022121186"</f>
        <v>546620230712204022121186</v>
      </c>
      <c r="C200" s="7" t="s">
        <v>50</v>
      </c>
      <c r="D200" s="6" t="str">
        <f>"吴婧"</f>
        <v>吴婧</v>
      </c>
      <c r="E200" s="7" t="str">
        <f>"女"</f>
        <v>女</v>
      </c>
    </row>
    <row r="201" spans="1:5" ht="34.5" customHeight="1">
      <c r="A201" s="6">
        <v>198</v>
      </c>
      <c r="B201" s="7" t="str">
        <f>"546620230707101620112247"</f>
        <v>546620230707101620112247</v>
      </c>
      <c r="C201" s="7" t="s">
        <v>51</v>
      </c>
      <c r="D201" s="6" t="str">
        <f>"黄琼曼"</f>
        <v>黄琼曼</v>
      </c>
      <c r="E201" s="7" t="str">
        <f>"女"</f>
        <v>女</v>
      </c>
    </row>
    <row r="202" spans="1:5" ht="34.5" customHeight="1">
      <c r="A202" s="6">
        <v>199</v>
      </c>
      <c r="B202" s="7" t="str">
        <f>"546620230707093457111960"</f>
        <v>546620230707093457111960</v>
      </c>
      <c r="C202" s="7" t="s">
        <v>51</v>
      </c>
      <c r="D202" s="6" t="str">
        <f>"蒋广亮"</f>
        <v>蒋广亮</v>
      </c>
      <c r="E202" s="7" t="str">
        <f>"男"</f>
        <v>男</v>
      </c>
    </row>
    <row r="203" spans="1:5" ht="34.5" customHeight="1">
      <c r="A203" s="6">
        <v>200</v>
      </c>
      <c r="B203" s="7" t="str">
        <f>"546620230709123022118060"</f>
        <v>546620230709123022118060</v>
      </c>
      <c r="C203" s="7" t="s">
        <v>51</v>
      </c>
      <c r="D203" s="6" t="str">
        <f>"黎梅得"</f>
        <v>黎梅得</v>
      </c>
      <c r="E203" s="7" t="str">
        <f>"女"</f>
        <v>女</v>
      </c>
    </row>
    <row r="204" spans="1:5" ht="34.5" customHeight="1">
      <c r="A204" s="6">
        <v>201</v>
      </c>
      <c r="B204" s="7" t="str">
        <f>"546620230709144006118132"</f>
        <v>546620230709144006118132</v>
      </c>
      <c r="C204" s="7" t="s">
        <v>51</v>
      </c>
      <c r="D204" s="6" t="str">
        <f>"刘婷"</f>
        <v>刘婷</v>
      </c>
      <c r="E204" s="7" t="str">
        <f>"女"</f>
        <v>女</v>
      </c>
    </row>
    <row r="205" spans="1:5" ht="34.5" customHeight="1">
      <c r="A205" s="6">
        <v>202</v>
      </c>
      <c r="B205" s="7" t="str">
        <f>"546620230710082507118665"</f>
        <v>546620230710082507118665</v>
      </c>
      <c r="C205" s="7" t="s">
        <v>51</v>
      </c>
      <c r="D205" s="6" t="str">
        <f>"刘克辉"</f>
        <v>刘克辉</v>
      </c>
      <c r="E205" s="7" t="str">
        <f>"男"</f>
        <v>男</v>
      </c>
    </row>
    <row r="206" spans="1:5" ht="34.5" customHeight="1">
      <c r="A206" s="6">
        <v>203</v>
      </c>
      <c r="B206" s="7" t="str">
        <f>"546620230711112534119939"</f>
        <v>546620230711112534119939</v>
      </c>
      <c r="C206" s="7" t="s">
        <v>51</v>
      </c>
      <c r="D206" s="6" t="str">
        <f>"谢昌达"</f>
        <v>谢昌达</v>
      </c>
      <c r="E206" s="7" t="str">
        <f>"男"</f>
        <v>男</v>
      </c>
    </row>
    <row r="207" spans="1:5" ht="34.5" customHeight="1">
      <c r="A207" s="6">
        <v>204</v>
      </c>
      <c r="B207" s="7" t="str">
        <f>"546620230711220654120431"</f>
        <v>546620230711220654120431</v>
      </c>
      <c r="C207" s="7" t="s">
        <v>51</v>
      </c>
      <c r="D207" s="6" t="str">
        <f>"陈才德"</f>
        <v>陈才德</v>
      </c>
      <c r="E207" s="7" t="str">
        <f>"男"</f>
        <v>男</v>
      </c>
    </row>
    <row r="208" spans="1:5" ht="34.5" customHeight="1">
      <c r="A208" s="6">
        <v>205</v>
      </c>
      <c r="B208" s="7" t="str">
        <f>"546620230711220805120435"</f>
        <v>546620230711220805120435</v>
      </c>
      <c r="C208" s="7" t="s">
        <v>51</v>
      </c>
      <c r="D208" s="6" t="str">
        <f>"蔡凯娜"</f>
        <v>蔡凯娜</v>
      </c>
      <c r="E208" s="7" t="str">
        <f>"女"</f>
        <v>女</v>
      </c>
    </row>
    <row r="209" spans="1:5" ht="34.5" customHeight="1">
      <c r="A209" s="6">
        <v>206</v>
      </c>
      <c r="B209" s="7" t="str">
        <f>"546620230712224809121332"</f>
        <v>546620230712224809121332</v>
      </c>
      <c r="C209" s="7" t="s">
        <v>51</v>
      </c>
      <c r="D209" s="6" t="str">
        <f>"林婉"</f>
        <v>林婉</v>
      </c>
      <c r="E209" s="7" t="str">
        <f>"女"</f>
        <v>女</v>
      </c>
    </row>
    <row r="210" spans="1:5" ht="34.5" customHeight="1">
      <c r="A210" s="6">
        <v>207</v>
      </c>
      <c r="B210" s="7" t="str">
        <f>"546620230711220211120425"</f>
        <v>546620230711220211120425</v>
      </c>
      <c r="C210" s="7" t="s">
        <v>51</v>
      </c>
      <c r="D210" s="6" t="str">
        <f>"陈志华"</f>
        <v>陈志华</v>
      </c>
      <c r="E210" s="7" t="str">
        <f>"男"</f>
        <v>男</v>
      </c>
    </row>
    <row r="211" spans="1:5" ht="34.5" customHeight="1">
      <c r="A211" s="6">
        <v>208</v>
      </c>
      <c r="B211" s="7" t="str">
        <f>"546620230707091449111823"</f>
        <v>546620230707091449111823</v>
      </c>
      <c r="C211" s="7" t="s">
        <v>52</v>
      </c>
      <c r="D211" s="6" t="str">
        <f>"符春萍"</f>
        <v>符春萍</v>
      </c>
      <c r="E211" s="7" t="str">
        <f>"女"</f>
        <v>女</v>
      </c>
    </row>
    <row r="212" spans="1:5" ht="34.5" customHeight="1">
      <c r="A212" s="6">
        <v>209</v>
      </c>
      <c r="B212" s="7" t="str">
        <f>"546620230707100442112151"</f>
        <v>546620230707100442112151</v>
      </c>
      <c r="C212" s="7" t="s">
        <v>52</v>
      </c>
      <c r="D212" s="6" t="str">
        <f>"冯英俊"</f>
        <v>冯英俊</v>
      </c>
      <c r="E212" s="7" t="str">
        <f>"男"</f>
        <v>男</v>
      </c>
    </row>
    <row r="213" spans="1:5" ht="34.5" customHeight="1">
      <c r="A213" s="6">
        <v>210</v>
      </c>
      <c r="B213" s="7" t="str">
        <f>"546620230707094904112048"</f>
        <v>546620230707094904112048</v>
      </c>
      <c r="C213" s="7" t="s">
        <v>52</v>
      </c>
      <c r="D213" s="6" t="str">
        <f>"崔维恒"</f>
        <v>崔维恒</v>
      </c>
      <c r="E213" s="7" t="str">
        <f>"女"</f>
        <v>女</v>
      </c>
    </row>
    <row r="214" spans="1:5" ht="34.5" customHeight="1">
      <c r="A214" s="6">
        <v>211</v>
      </c>
      <c r="B214" s="7" t="str">
        <f>"546620230707121349112910"</f>
        <v>546620230707121349112910</v>
      </c>
      <c r="C214" s="7" t="s">
        <v>52</v>
      </c>
      <c r="D214" s="6" t="str">
        <f>"李连英"</f>
        <v>李连英</v>
      </c>
      <c r="E214" s="7" t="str">
        <f>"女"</f>
        <v>女</v>
      </c>
    </row>
    <row r="215" spans="1:5" ht="34.5" customHeight="1">
      <c r="A215" s="6">
        <v>212</v>
      </c>
      <c r="B215" s="7" t="str">
        <f>"546620230707150728113691"</f>
        <v>546620230707150728113691</v>
      </c>
      <c r="C215" s="7" t="s">
        <v>52</v>
      </c>
      <c r="D215" s="6" t="str">
        <f>"王冰"</f>
        <v>王冰</v>
      </c>
      <c r="E215" s="7" t="str">
        <f>"女"</f>
        <v>女</v>
      </c>
    </row>
    <row r="216" spans="1:5" ht="34.5" customHeight="1">
      <c r="A216" s="6">
        <v>213</v>
      </c>
      <c r="B216" s="7" t="str">
        <f>"546620230707154454113914"</f>
        <v>546620230707154454113914</v>
      </c>
      <c r="C216" s="7" t="s">
        <v>52</v>
      </c>
      <c r="D216" s="6" t="str">
        <f>"李欢"</f>
        <v>李欢</v>
      </c>
      <c r="E216" s="7" t="str">
        <f>"男"</f>
        <v>男</v>
      </c>
    </row>
    <row r="217" spans="1:5" ht="34.5" customHeight="1">
      <c r="A217" s="6">
        <v>214</v>
      </c>
      <c r="B217" s="7" t="str">
        <f>"546620230707093729111978"</f>
        <v>546620230707093729111978</v>
      </c>
      <c r="C217" s="7" t="s">
        <v>52</v>
      </c>
      <c r="D217" s="6" t="str">
        <f>"邱英麒"</f>
        <v>邱英麒</v>
      </c>
      <c r="E217" s="7" t="str">
        <f>"男"</f>
        <v>男</v>
      </c>
    </row>
    <row r="218" spans="1:5" ht="34.5" customHeight="1">
      <c r="A218" s="6">
        <v>215</v>
      </c>
      <c r="B218" s="7" t="str">
        <f>"546620230707151802113756"</f>
        <v>546620230707151802113756</v>
      </c>
      <c r="C218" s="7" t="s">
        <v>52</v>
      </c>
      <c r="D218" s="6" t="str">
        <f>"纪翠芳"</f>
        <v>纪翠芳</v>
      </c>
      <c r="E218" s="7" t="str">
        <f>"女"</f>
        <v>女</v>
      </c>
    </row>
    <row r="219" spans="1:5" ht="34.5" customHeight="1">
      <c r="A219" s="6">
        <v>216</v>
      </c>
      <c r="B219" s="7" t="str">
        <f>"546620230707155758113972"</f>
        <v>546620230707155758113972</v>
      </c>
      <c r="C219" s="7" t="s">
        <v>52</v>
      </c>
      <c r="D219" s="6" t="str">
        <f>"陈冬琳"</f>
        <v>陈冬琳</v>
      </c>
      <c r="E219" s="7" t="str">
        <f>"女"</f>
        <v>女</v>
      </c>
    </row>
    <row r="220" spans="1:5" ht="34.5" customHeight="1">
      <c r="A220" s="6">
        <v>217</v>
      </c>
      <c r="B220" s="7" t="str">
        <f>"546620230707204458114965"</f>
        <v>546620230707204458114965</v>
      </c>
      <c r="C220" s="7" t="s">
        <v>52</v>
      </c>
      <c r="D220" s="6" t="str">
        <f>"王语靓"</f>
        <v>王语靓</v>
      </c>
      <c r="E220" s="7" t="str">
        <f>"女"</f>
        <v>女</v>
      </c>
    </row>
    <row r="221" spans="1:5" ht="34.5" customHeight="1">
      <c r="A221" s="6">
        <v>218</v>
      </c>
      <c r="B221" s="7" t="str">
        <f>"546620230707212039115077"</f>
        <v>546620230707212039115077</v>
      </c>
      <c r="C221" s="7" t="s">
        <v>52</v>
      </c>
      <c r="D221" s="6" t="str">
        <f>"赵景阳"</f>
        <v>赵景阳</v>
      </c>
      <c r="E221" s="7" t="str">
        <f>"男"</f>
        <v>男</v>
      </c>
    </row>
    <row r="222" spans="1:5" ht="34.5" customHeight="1">
      <c r="A222" s="6">
        <v>219</v>
      </c>
      <c r="B222" s="7" t="str">
        <f>"546620230707200020114824"</f>
        <v>546620230707200020114824</v>
      </c>
      <c r="C222" s="7" t="s">
        <v>52</v>
      </c>
      <c r="D222" s="6" t="str">
        <f>"项妮"</f>
        <v>项妮</v>
      </c>
      <c r="E222" s="7" t="str">
        <f aca="true" t="shared" si="7" ref="E222:E252">"女"</f>
        <v>女</v>
      </c>
    </row>
    <row r="223" spans="1:5" ht="34.5" customHeight="1">
      <c r="A223" s="6">
        <v>220</v>
      </c>
      <c r="B223" s="7" t="str">
        <f>"546620230707211210115049"</f>
        <v>546620230707211210115049</v>
      </c>
      <c r="C223" s="7" t="s">
        <v>52</v>
      </c>
      <c r="D223" s="6" t="str">
        <f>"苏文妻"</f>
        <v>苏文妻</v>
      </c>
      <c r="E223" s="7" t="str">
        <f t="shared" si="7"/>
        <v>女</v>
      </c>
    </row>
    <row r="224" spans="1:5" ht="34.5" customHeight="1">
      <c r="A224" s="6">
        <v>221</v>
      </c>
      <c r="B224" s="7" t="str">
        <f>"546620230707232356115477"</f>
        <v>546620230707232356115477</v>
      </c>
      <c r="C224" s="7" t="s">
        <v>52</v>
      </c>
      <c r="D224" s="6" t="str">
        <f>"吴晓霞"</f>
        <v>吴晓霞</v>
      </c>
      <c r="E224" s="7" t="str">
        <f t="shared" si="7"/>
        <v>女</v>
      </c>
    </row>
    <row r="225" spans="1:5" ht="34.5" customHeight="1">
      <c r="A225" s="6">
        <v>222</v>
      </c>
      <c r="B225" s="7" t="str">
        <f>"546620230708104043116133"</f>
        <v>546620230708104043116133</v>
      </c>
      <c r="C225" s="7" t="s">
        <v>52</v>
      </c>
      <c r="D225" s="6" t="str">
        <f>"陈桂朱"</f>
        <v>陈桂朱</v>
      </c>
      <c r="E225" s="7" t="str">
        <f t="shared" si="7"/>
        <v>女</v>
      </c>
    </row>
    <row r="226" spans="1:5" ht="34.5" customHeight="1">
      <c r="A226" s="6">
        <v>223</v>
      </c>
      <c r="B226" s="7" t="str">
        <f>"546620230708114748116357"</f>
        <v>546620230708114748116357</v>
      </c>
      <c r="C226" s="7" t="s">
        <v>52</v>
      </c>
      <c r="D226" s="6" t="str">
        <f>"曾玮"</f>
        <v>曾玮</v>
      </c>
      <c r="E226" s="7" t="str">
        <f t="shared" si="7"/>
        <v>女</v>
      </c>
    </row>
    <row r="227" spans="1:5" ht="34.5" customHeight="1">
      <c r="A227" s="6">
        <v>224</v>
      </c>
      <c r="B227" s="7" t="str">
        <f>"546620230707115338112818"</f>
        <v>546620230707115338112818</v>
      </c>
      <c r="C227" s="7" t="s">
        <v>52</v>
      </c>
      <c r="D227" s="6" t="str">
        <f>"曾林"</f>
        <v>曾林</v>
      </c>
      <c r="E227" s="7" t="str">
        <f t="shared" si="7"/>
        <v>女</v>
      </c>
    </row>
    <row r="228" spans="1:5" ht="34.5" customHeight="1">
      <c r="A228" s="6">
        <v>225</v>
      </c>
      <c r="B228" s="7" t="str">
        <f>"546620230707101603112245"</f>
        <v>546620230707101603112245</v>
      </c>
      <c r="C228" s="7" t="s">
        <v>52</v>
      </c>
      <c r="D228" s="6" t="str">
        <f>"云敏"</f>
        <v>云敏</v>
      </c>
      <c r="E228" s="7" t="str">
        <f t="shared" si="7"/>
        <v>女</v>
      </c>
    </row>
    <row r="229" spans="1:5" ht="34.5" customHeight="1">
      <c r="A229" s="6">
        <v>226</v>
      </c>
      <c r="B229" s="7" t="str">
        <f>"546620230708135815116830"</f>
        <v>546620230708135815116830</v>
      </c>
      <c r="C229" s="7" t="s">
        <v>52</v>
      </c>
      <c r="D229" s="6" t="str">
        <f>"刘妹娟"</f>
        <v>刘妹娟</v>
      </c>
      <c r="E229" s="7" t="str">
        <f t="shared" si="7"/>
        <v>女</v>
      </c>
    </row>
    <row r="230" spans="1:5" ht="34.5" customHeight="1">
      <c r="A230" s="6">
        <v>227</v>
      </c>
      <c r="B230" s="7" t="str">
        <f>"546620230707113827112740"</f>
        <v>546620230707113827112740</v>
      </c>
      <c r="C230" s="7" t="s">
        <v>52</v>
      </c>
      <c r="D230" s="6" t="str">
        <f>"吴平"</f>
        <v>吴平</v>
      </c>
      <c r="E230" s="7" t="str">
        <f t="shared" si="7"/>
        <v>女</v>
      </c>
    </row>
    <row r="231" spans="1:5" ht="34.5" customHeight="1">
      <c r="A231" s="6">
        <v>228</v>
      </c>
      <c r="B231" s="7" t="str">
        <f>"546620230707135014113368"</f>
        <v>546620230707135014113368</v>
      </c>
      <c r="C231" s="7" t="s">
        <v>52</v>
      </c>
      <c r="D231" s="6" t="str">
        <f>"陈春晓"</f>
        <v>陈春晓</v>
      </c>
      <c r="E231" s="7" t="str">
        <f t="shared" si="7"/>
        <v>女</v>
      </c>
    </row>
    <row r="232" spans="1:5" ht="34.5" customHeight="1">
      <c r="A232" s="6">
        <v>229</v>
      </c>
      <c r="B232" s="7" t="str">
        <f>"546620230707110740112553"</f>
        <v>546620230707110740112553</v>
      </c>
      <c r="C232" s="7" t="s">
        <v>52</v>
      </c>
      <c r="D232" s="6" t="str">
        <f>"陈虹杏"</f>
        <v>陈虹杏</v>
      </c>
      <c r="E232" s="7" t="str">
        <f t="shared" si="7"/>
        <v>女</v>
      </c>
    </row>
    <row r="233" spans="1:5" ht="34.5" customHeight="1">
      <c r="A233" s="6">
        <v>230</v>
      </c>
      <c r="B233" s="7" t="str">
        <f>"546620230707235533115543"</f>
        <v>546620230707235533115543</v>
      </c>
      <c r="C233" s="7" t="s">
        <v>52</v>
      </c>
      <c r="D233" s="6" t="str">
        <f>"吉丽菊"</f>
        <v>吉丽菊</v>
      </c>
      <c r="E233" s="7" t="str">
        <f t="shared" si="7"/>
        <v>女</v>
      </c>
    </row>
    <row r="234" spans="1:5" ht="34.5" customHeight="1">
      <c r="A234" s="6">
        <v>231</v>
      </c>
      <c r="B234" s="7" t="str">
        <f>"546620230708212128117752"</f>
        <v>546620230708212128117752</v>
      </c>
      <c r="C234" s="7" t="s">
        <v>52</v>
      </c>
      <c r="D234" s="6" t="str">
        <f>"张楚婷"</f>
        <v>张楚婷</v>
      </c>
      <c r="E234" s="7" t="str">
        <f t="shared" si="7"/>
        <v>女</v>
      </c>
    </row>
    <row r="235" spans="1:5" ht="34.5" customHeight="1">
      <c r="A235" s="6">
        <v>232</v>
      </c>
      <c r="B235" s="7" t="str">
        <f>"546620230710090224118714"</f>
        <v>546620230710090224118714</v>
      </c>
      <c r="C235" s="7" t="s">
        <v>52</v>
      </c>
      <c r="D235" s="6" t="str">
        <f>"王思琴"</f>
        <v>王思琴</v>
      </c>
      <c r="E235" s="7" t="str">
        <f t="shared" si="7"/>
        <v>女</v>
      </c>
    </row>
    <row r="236" spans="1:5" ht="34.5" customHeight="1">
      <c r="A236" s="6">
        <v>233</v>
      </c>
      <c r="B236" s="7" t="str">
        <f>"546620230707093254111946"</f>
        <v>546620230707093254111946</v>
      </c>
      <c r="C236" s="7" t="s">
        <v>52</v>
      </c>
      <c r="D236" s="6" t="str">
        <f>"王韧"</f>
        <v>王韧</v>
      </c>
      <c r="E236" s="7" t="str">
        <f t="shared" si="7"/>
        <v>女</v>
      </c>
    </row>
    <row r="237" spans="1:5" ht="34.5" customHeight="1">
      <c r="A237" s="6">
        <v>234</v>
      </c>
      <c r="B237" s="7" t="str">
        <f>"546620230707172731114369"</f>
        <v>546620230707172731114369</v>
      </c>
      <c r="C237" s="7" t="s">
        <v>52</v>
      </c>
      <c r="D237" s="6" t="str">
        <f>"李馥伶"</f>
        <v>李馥伶</v>
      </c>
      <c r="E237" s="7" t="str">
        <f t="shared" si="7"/>
        <v>女</v>
      </c>
    </row>
    <row r="238" spans="1:5" ht="34.5" customHeight="1">
      <c r="A238" s="6">
        <v>235</v>
      </c>
      <c r="B238" s="7" t="str">
        <f>"546620230710113314119036"</f>
        <v>546620230710113314119036</v>
      </c>
      <c r="C238" s="7" t="s">
        <v>52</v>
      </c>
      <c r="D238" s="6" t="str">
        <f>"陈佳欣"</f>
        <v>陈佳欣</v>
      </c>
      <c r="E238" s="7" t="str">
        <f t="shared" si="7"/>
        <v>女</v>
      </c>
    </row>
    <row r="239" spans="1:5" ht="34.5" customHeight="1">
      <c r="A239" s="6">
        <v>236</v>
      </c>
      <c r="B239" s="7" t="str">
        <f>"546620230710123647119108"</f>
        <v>546620230710123647119108</v>
      </c>
      <c r="C239" s="7" t="s">
        <v>52</v>
      </c>
      <c r="D239" s="6" t="str">
        <f>"符小琪"</f>
        <v>符小琪</v>
      </c>
      <c r="E239" s="7" t="str">
        <f t="shared" si="7"/>
        <v>女</v>
      </c>
    </row>
    <row r="240" spans="1:5" ht="34.5" customHeight="1">
      <c r="A240" s="6">
        <v>237</v>
      </c>
      <c r="B240" s="7" t="str">
        <f>"546620230708171129117562"</f>
        <v>546620230708171129117562</v>
      </c>
      <c r="C240" s="7" t="s">
        <v>52</v>
      </c>
      <c r="D240" s="6" t="str">
        <f>"王笛"</f>
        <v>王笛</v>
      </c>
      <c r="E240" s="7" t="str">
        <f t="shared" si="7"/>
        <v>女</v>
      </c>
    </row>
    <row r="241" spans="1:5" ht="34.5" customHeight="1">
      <c r="A241" s="6">
        <v>238</v>
      </c>
      <c r="B241" s="7" t="str">
        <f>"546620230710085855118704"</f>
        <v>546620230710085855118704</v>
      </c>
      <c r="C241" s="7" t="s">
        <v>52</v>
      </c>
      <c r="D241" s="6" t="str">
        <f>"李佩珊"</f>
        <v>李佩珊</v>
      </c>
      <c r="E241" s="7" t="str">
        <f t="shared" si="7"/>
        <v>女</v>
      </c>
    </row>
    <row r="242" spans="1:5" ht="34.5" customHeight="1">
      <c r="A242" s="6">
        <v>239</v>
      </c>
      <c r="B242" s="7" t="str">
        <f>"546620230710191712119439"</f>
        <v>546620230710191712119439</v>
      </c>
      <c r="C242" s="7" t="s">
        <v>52</v>
      </c>
      <c r="D242" s="6" t="str">
        <f>"吉彩云"</f>
        <v>吉彩云</v>
      </c>
      <c r="E242" s="7" t="str">
        <f t="shared" si="7"/>
        <v>女</v>
      </c>
    </row>
    <row r="243" spans="1:5" ht="34.5" customHeight="1">
      <c r="A243" s="6">
        <v>240</v>
      </c>
      <c r="B243" s="7" t="str">
        <f>"546620230710185149119420"</f>
        <v>546620230710185149119420</v>
      </c>
      <c r="C243" s="7" t="s">
        <v>52</v>
      </c>
      <c r="D243" s="6" t="str">
        <f>"钟海琼"</f>
        <v>钟海琼</v>
      </c>
      <c r="E243" s="7" t="str">
        <f t="shared" si="7"/>
        <v>女</v>
      </c>
    </row>
    <row r="244" spans="1:5" ht="34.5" customHeight="1">
      <c r="A244" s="6">
        <v>241</v>
      </c>
      <c r="B244" s="7" t="str">
        <f>"546620230708232724117862"</f>
        <v>546620230708232724117862</v>
      </c>
      <c r="C244" s="7" t="s">
        <v>52</v>
      </c>
      <c r="D244" s="6" t="str">
        <f>"张菁"</f>
        <v>张菁</v>
      </c>
      <c r="E244" s="7" t="str">
        <f t="shared" si="7"/>
        <v>女</v>
      </c>
    </row>
    <row r="245" spans="1:5" ht="34.5" customHeight="1">
      <c r="A245" s="6">
        <v>242</v>
      </c>
      <c r="B245" s="7" t="str">
        <f>"546620230708201339117694"</f>
        <v>546620230708201339117694</v>
      </c>
      <c r="C245" s="7" t="s">
        <v>52</v>
      </c>
      <c r="D245" s="6" t="str">
        <f>"林利萍"</f>
        <v>林利萍</v>
      </c>
      <c r="E245" s="7" t="str">
        <f t="shared" si="7"/>
        <v>女</v>
      </c>
    </row>
    <row r="246" spans="1:5" ht="34.5" customHeight="1">
      <c r="A246" s="6">
        <v>243</v>
      </c>
      <c r="B246" s="7" t="str">
        <f>"546620230709162654118203"</f>
        <v>546620230709162654118203</v>
      </c>
      <c r="C246" s="7" t="s">
        <v>52</v>
      </c>
      <c r="D246" s="6" t="str">
        <f>"王玉"</f>
        <v>王玉</v>
      </c>
      <c r="E246" s="7" t="str">
        <f t="shared" si="7"/>
        <v>女</v>
      </c>
    </row>
    <row r="247" spans="1:5" ht="34.5" customHeight="1">
      <c r="A247" s="6">
        <v>244</v>
      </c>
      <c r="B247" s="7" t="str">
        <f>"546620230710220735119594"</f>
        <v>546620230710220735119594</v>
      </c>
      <c r="C247" s="7" t="s">
        <v>52</v>
      </c>
      <c r="D247" s="6" t="str">
        <f>"黄小莉"</f>
        <v>黄小莉</v>
      </c>
      <c r="E247" s="7" t="str">
        <f t="shared" si="7"/>
        <v>女</v>
      </c>
    </row>
    <row r="248" spans="1:5" ht="34.5" customHeight="1">
      <c r="A248" s="6">
        <v>245</v>
      </c>
      <c r="B248" s="7" t="str">
        <f>"546620230710212720119547"</f>
        <v>546620230710212720119547</v>
      </c>
      <c r="C248" s="7" t="s">
        <v>52</v>
      </c>
      <c r="D248" s="6" t="str">
        <f>"李惠"</f>
        <v>李惠</v>
      </c>
      <c r="E248" s="7" t="str">
        <f t="shared" si="7"/>
        <v>女</v>
      </c>
    </row>
    <row r="249" spans="1:5" ht="34.5" customHeight="1">
      <c r="A249" s="6">
        <v>246</v>
      </c>
      <c r="B249" s="7" t="str">
        <f>"546620230710222016119601"</f>
        <v>546620230710222016119601</v>
      </c>
      <c r="C249" s="7" t="s">
        <v>52</v>
      </c>
      <c r="D249" s="6" t="str">
        <f>"卢金莲"</f>
        <v>卢金莲</v>
      </c>
      <c r="E249" s="7" t="str">
        <f t="shared" si="7"/>
        <v>女</v>
      </c>
    </row>
    <row r="250" spans="1:5" ht="34.5" customHeight="1">
      <c r="A250" s="6">
        <v>247</v>
      </c>
      <c r="B250" s="7" t="str">
        <f>"546620230707184204114601"</f>
        <v>546620230707184204114601</v>
      </c>
      <c r="C250" s="7" t="s">
        <v>52</v>
      </c>
      <c r="D250" s="6" t="str">
        <f>"张美蝶"</f>
        <v>张美蝶</v>
      </c>
      <c r="E250" s="7" t="str">
        <f t="shared" si="7"/>
        <v>女</v>
      </c>
    </row>
    <row r="251" spans="1:5" ht="34.5" customHeight="1">
      <c r="A251" s="6">
        <v>248</v>
      </c>
      <c r="B251" s="7" t="str">
        <f>"546620230711094106119812"</f>
        <v>546620230711094106119812</v>
      </c>
      <c r="C251" s="7" t="s">
        <v>52</v>
      </c>
      <c r="D251" s="6" t="str">
        <f>"羊帝兰"</f>
        <v>羊帝兰</v>
      </c>
      <c r="E251" s="7" t="str">
        <f t="shared" si="7"/>
        <v>女</v>
      </c>
    </row>
    <row r="252" spans="1:5" ht="34.5" customHeight="1">
      <c r="A252" s="6">
        <v>249</v>
      </c>
      <c r="B252" s="7" t="str">
        <f>"546620230710153827119262"</f>
        <v>546620230710153827119262</v>
      </c>
      <c r="C252" s="7" t="s">
        <v>52</v>
      </c>
      <c r="D252" s="6" t="str">
        <f>"张利梅"</f>
        <v>张利梅</v>
      </c>
      <c r="E252" s="7" t="str">
        <f t="shared" si="7"/>
        <v>女</v>
      </c>
    </row>
    <row r="253" spans="1:5" ht="34.5" customHeight="1">
      <c r="A253" s="6">
        <v>250</v>
      </c>
      <c r="B253" s="7" t="str">
        <f>"546620230707191140114678"</f>
        <v>546620230707191140114678</v>
      </c>
      <c r="C253" s="7" t="s">
        <v>52</v>
      </c>
      <c r="D253" s="6" t="str">
        <f>"颜可立"</f>
        <v>颜可立</v>
      </c>
      <c r="E253" s="7" t="str">
        <f>"男"</f>
        <v>男</v>
      </c>
    </row>
    <row r="254" spans="1:5" ht="34.5" customHeight="1">
      <c r="A254" s="6">
        <v>251</v>
      </c>
      <c r="B254" s="7" t="str">
        <f>"546620230711161427120182"</f>
        <v>546620230711161427120182</v>
      </c>
      <c r="C254" s="7" t="s">
        <v>52</v>
      </c>
      <c r="D254" s="6" t="str">
        <f>"柯贤燕"</f>
        <v>柯贤燕</v>
      </c>
      <c r="E254" s="7" t="str">
        <f aca="true" t="shared" si="8" ref="E254:E271">"女"</f>
        <v>女</v>
      </c>
    </row>
    <row r="255" spans="1:5" ht="34.5" customHeight="1">
      <c r="A255" s="6">
        <v>252</v>
      </c>
      <c r="B255" s="7" t="str">
        <f>"546620230711162947120198"</f>
        <v>546620230711162947120198</v>
      </c>
      <c r="C255" s="7" t="s">
        <v>52</v>
      </c>
      <c r="D255" s="6" t="str">
        <f>"黄莉娜"</f>
        <v>黄莉娜</v>
      </c>
      <c r="E255" s="7" t="str">
        <f t="shared" si="8"/>
        <v>女</v>
      </c>
    </row>
    <row r="256" spans="1:5" ht="34.5" customHeight="1">
      <c r="A256" s="6">
        <v>253</v>
      </c>
      <c r="B256" s="7" t="str">
        <f>"546620230710224200119620"</f>
        <v>546620230710224200119620</v>
      </c>
      <c r="C256" s="7" t="s">
        <v>52</v>
      </c>
      <c r="D256" s="6" t="str">
        <f>"林尤芳"</f>
        <v>林尤芳</v>
      </c>
      <c r="E256" s="7" t="str">
        <f t="shared" si="8"/>
        <v>女</v>
      </c>
    </row>
    <row r="257" spans="1:5" ht="34.5" customHeight="1">
      <c r="A257" s="6">
        <v>254</v>
      </c>
      <c r="B257" s="7" t="str">
        <f>"546620230711183827120299"</f>
        <v>546620230711183827120299</v>
      </c>
      <c r="C257" s="7" t="s">
        <v>52</v>
      </c>
      <c r="D257" s="6" t="str">
        <f>"邓怡"</f>
        <v>邓怡</v>
      </c>
      <c r="E257" s="7" t="str">
        <f t="shared" si="8"/>
        <v>女</v>
      </c>
    </row>
    <row r="258" spans="1:5" ht="34.5" customHeight="1">
      <c r="A258" s="6">
        <v>255</v>
      </c>
      <c r="B258" s="7" t="str">
        <f>"546620230711181353120282"</f>
        <v>546620230711181353120282</v>
      </c>
      <c r="C258" s="7" t="s">
        <v>52</v>
      </c>
      <c r="D258" s="6" t="str">
        <f>"张碧月"</f>
        <v>张碧月</v>
      </c>
      <c r="E258" s="7" t="str">
        <f t="shared" si="8"/>
        <v>女</v>
      </c>
    </row>
    <row r="259" spans="1:5" ht="34.5" customHeight="1">
      <c r="A259" s="6">
        <v>256</v>
      </c>
      <c r="B259" s="7" t="str">
        <f>"546620230711185140120304"</f>
        <v>546620230711185140120304</v>
      </c>
      <c r="C259" s="7" t="s">
        <v>52</v>
      </c>
      <c r="D259" s="6" t="str">
        <f>"韦慧"</f>
        <v>韦慧</v>
      </c>
      <c r="E259" s="7" t="str">
        <f t="shared" si="8"/>
        <v>女</v>
      </c>
    </row>
    <row r="260" spans="1:5" ht="34.5" customHeight="1">
      <c r="A260" s="6">
        <v>257</v>
      </c>
      <c r="B260" s="7" t="str">
        <f>"546620230712093524120599"</f>
        <v>546620230712093524120599</v>
      </c>
      <c r="C260" s="7" t="s">
        <v>52</v>
      </c>
      <c r="D260" s="6" t="str">
        <f>"林松玉"</f>
        <v>林松玉</v>
      </c>
      <c r="E260" s="7" t="str">
        <f t="shared" si="8"/>
        <v>女</v>
      </c>
    </row>
    <row r="261" spans="1:5" ht="34.5" customHeight="1">
      <c r="A261" s="6">
        <v>258</v>
      </c>
      <c r="B261" s="7" t="str">
        <f>"546620230712193455121134"</f>
        <v>546620230712193455121134</v>
      </c>
      <c r="C261" s="7" t="s">
        <v>52</v>
      </c>
      <c r="D261" s="6" t="str">
        <f>"王亚娟"</f>
        <v>王亚娟</v>
      </c>
      <c r="E261" s="7" t="str">
        <f t="shared" si="8"/>
        <v>女</v>
      </c>
    </row>
    <row r="262" spans="1:5" ht="34.5" customHeight="1">
      <c r="A262" s="6">
        <v>259</v>
      </c>
      <c r="B262" s="7" t="str">
        <f>"546620230712225821121342"</f>
        <v>546620230712225821121342</v>
      </c>
      <c r="C262" s="7" t="s">
        <v>52</v>
      </c>
      <c r="D262" s="6" t="str">
        <f>"张小珊"</f>
        <v>张小珊</v>
      </c>
      <c r="E262" s="7" t="str">
        <f t="shared" si="8"/>
        <v>女</v>
      </c>
    </row>
    <row r="263" spans="1:5" ht="34.5" customHeight="1">
      <c r="A263" s="6">
        <v>260</v>
      </c>
      <c r="B263" s="7" t="str">
        <f>"546620230711102050119863"</f>
        <v>546620230711102050119863</v>
      </c>
      <c r="C263" s="7" t="s">
        <v>52</v>
      </c>
      <c r="D263" s="6" t="str">
        <f>"符永芳"</f>
        <v>符永芳</v>
      </c>
      <c r="E263" s="7" t="str">
        <f t="shared" si="8"/>
        <v>女</v>
      </c>
    </row>
    <row r="264" spans="1:5" ht="34.5" customHeight="1">
      <c r="A264" s="6">
        <v>261</v>
      </c>
      <c r="B264" s="7" t="str">
        <f>"546620230707112013112640"</f>
        <v>546620230707112013112640</v>
      </c>
      <c r="C264" s="7" t="s">
        <v>53</v>
      </c>
      <c r="D264" s="6" t="str">
        <f>"陈丽旧"</f>
        <v>陈丽旧</v>
      </c>
      <c r="E264" s="7" t="str">
        <f t="shared" si="8"/>
        <v>女</v>
      </c>
    </row>
    <row r="265" spans="1:5" ht="34.5" customHeight="1">
      <c r="A265" s="6">
        <v>262</v>
      </c>
      <c r="B265" s="7" t="str">
        <f>"546620230707145801113652"</f>
        <v>546620230707145801113652</v>
      </c>
      <c r="C265" s="7" t="s">
        <v>53</v>
      </c>
      <c r="D265" s="6" t="str">
        <f>"王绥妹"</f>
        <v>王绥妹</v>
      </c>
      <c r="E265" s="7" t="str">
        <f t="shared" si="8"/>
        <v>女</v>
      </c>
    </row>
    <row r="266" spans="1:5" ht="34.5" customHeight="1">
      <c r="A266" s="6">
        <v>263</v>
      </c>
      <c r="B266" s="7" t="str">
        <f>"546620230707170813114284"</f>
        <v>546620230707170813114284</v>
      </c>
      <c r="C266" s="7" t="s">
        <v>53</v>
      </c>
      <c r="D266" s="6" t="str">
        <f>"黄少惠"</f>
        <v>黄少惠</v>
      </c>
      <c r="E266" s="7" t="str">
        <f t="shared" si="8"/>
        <v>女</v>
      </c>
    </row>
    <row r="267" spans="1:5" ht="34.5" customHeight="1">
      <c r="A267" s="6">
        <v>264</v>
      </c>
      <c r="B267" s="7" t="str">
        <f>"546620230707222003115271"</f>
        <v>546620230707222003115271</v>
      </c>
      <c r="C267" s="7" t="s">
        <v>53</v>
      </c>
      <c r="D267" s="6" t="str">
        <f>"洪云"</f>
        <v>洪云</v>
      </c>
      <c r="E267" s="7" t="str">
        <f t="shared" si="8"/>
        <v>女</v>
      </c>
    </row>
    <row r="268" spans="1:5" ht="34.5" customHeight="1">
      <c r="A268" s="6">
        <v>265</v>
      </c>
      <c r="B268" s="7" t="str">
        <f>"546620230708195855117680"</f>
        <v>546620230708195855117680</v>
      </c>
      <c r="C268" s="7" t="s">
        <v>53</v>
      </c>
      <c r="D268" s="6" t="str">
        <f>"詹文丽"</f>
        <v>詹文丽</v>
      </c>
      <c r="E268" s="7" t="str">
        <f t="shared" si="8"/>
        <v>女</v>
      </c>
    </row>
    <row r="269" spans="1:5" ht="34.5" customHeight="1">
      <c r="A269" s="6">
        <v>266</v>
      </c>
      <c r="B269" s="7" t="str">
        <f>"546620230709093459117946"</f>
        <v>546620230709093459117946</v>
      </c>
      <c r="C269" s="7" t="s">
        <v>53</v>
      </c>
      <c r="D269" s="6" t="str">
        <f>"蒙积娟"</f>
        <v>蒙积娟</v>
      </c>
      <c r="E269" s="7" t="str">
        <f t="shared" si="8"/>
        <v>女</v>
      </c>
    </row>
    <row r="270" spans="1:5" ht="34.5" customHeight="1">
      <c r="A270" s="6">
        <v>267</v>
      </c>
      <c r="B270" s="7" t="str">
        <f>"546620230709100717117969"</f>
        <v>546620230709100717117969</v>
      </c>
      <c r="C270" s="7" t="s">
        <v>53</v>
      </c>
      <c r="D270" s="6" t="str">
        <f>"周丹霞"</f>
        <v>周丹霞</v>
      </c>
      <c r="E270" s="7" t="str">
        <f t="shared" si="8"/>
        <v>女</v>
      </c>
    </row>
    <row r="271" spans="1:5" ht="34.5" customHeight="1">
      <c r="A271" s="6">
        <v>268</v>
      </c>
      <c r="B271" s="7" t="str">
        <f>"546620230708205508117727"</f>
        <v>546620230708205508117727</v>
      </c>
      <c r="C271" s="7" t="s">
        <v>53</v>
      </c>
      <c r="D271" s="6" t="str">
        <f>"何林"</f>
        <v>何林</v>
      </c>
      <c r="E271" s="7" t="str">
        <f t="shared" si="8"/>
        <v>女</v>
      </c>
    </row>
    <row r="272" spans="1:5" ht="34.5" customHeight="1">
      <c r="A272" s="6">
        <v>269</v>
      </c>
      <c r="B272" s="7" t="str">
        <f>"546620230709092044117940"</f>
        <v>546620230709092044117940</v>
      </c>
      <c r="C272" s="7" t="s">
        <v>53</v>
      </c>
      <c r="D272" s="6" t="str">
        <f>"魏铭辉"</f>
        <v>魏铭辉</v>
      </c>
      <c r="E272" s="7" t="str">
        <f>"男"</f>
        <v>男</v>
      </c>
    </row>
    <row r="273" spans="1:5" ht="34.5" customHeight="1">
      <c r="A273" s="6">
        <v>270</v>
      </c>
      <c r="B273" s="7" t="str">
        <f>"546620230709150417118146"</f>
        <v>546620230709150417118146</v>
      </c>
      <c r="C273" s="7" t="s">
        <v>53</v>
      </c>
      <c r="D273" s="6" t="str">
        <f>"黎祥丽"</f>
        <v>黎祥丽</v>
      </c>
      <c r="E273" s="7" t="str">
        <f>"女"</f>
        <v>女</v>
      </c>
    </row>
    <row r="274" spans="1:5" ht="34.5" customHeight="1">
      <c r="A274" s="6">
        <v>271</v>
      </c>
      <c r="B274" s="7" t="str">
        <f>"546620230709210617118406"</f>
        <v>546620230709210617118406</v>
      </c>
      <c r="C274" s="7" t="s">
        <v>53</v>
      </c>
      <c r="D274" s="6" t="str">
        <f>"吴烨莹"</f>
        <v>吴烨莹</v>
      </c>
      <c r="E274" s="7" t="str">
        <f>"女"</f>
        <v>女</v>
      </c>
    </row>
    <row r="275" spans="1:5" ht="34.5" customHeight="1">
      <c r="A275" s="6">
        <v>272</v>
      </c>
      <c r="B275" s="7" t="str">
        <f>"546620230707091332111813"</f>
        <v>546620230707091332111813</v>
      </c>
      <c r="C275" s="7" t="s">
        <v>53</v>
      </c>
      <c r="D275" s="6" t="str">
        <f>"冯女"</f>
        <v>冯女</v>
      </c>
      <c r="E275" s="7" t="str">
        <f>"女"</f>
        <v>女</v>
      </c>
    </row>
    <row r="276" spans="1:5" ht="34.5" customHeight="1">
      <c r="A276" s="6">
        <v>273</v>
      </c>
      <c r="B276" s="7" t="str">
        <f>"546620230709213955118436"</f>
        <v>546620230709213955118436</v>
      </c>
      <c r="C276" s="7" t="s">
        <v>53</v>
      </c>
      <c r="D276" s="6" t="str">
        <f>"陈颖"</f>
        <v>陈颖</v>
      </c>
      <c r="E276" s="7" t="str">
        <f>"女"</f>
        <v>女</v>
      </c>
    </row>
    <row r="277" spans="1:5" ht="34.5" customHeight="1">
      <c r="A277" s="6">
        <v>274</v>
      </c>
      <c r="B277" s="7" t="str">
        <f>"546620230709213520118433"</f>
        <v>546620230709213520118433</v>
      </c>
      <c r="C277" s="7" t="s">
        <v>53</v>
      </c>
      <c r="D277" s="6" t="str">
        <f>"云小健"</f>
        <v>云小健</v>
      </c>
      <c r="E277" s="7" t="str">
        <f>"男"</f>
        <v>男</v>
      </c>
    </row>
    <row r="278" spans="1:5" ht="34.5" customHeight="1">
      <c r="A278" s="6">
        <v>275</v>
      </c>
      <c r="B278" s="7" t="str">
        <f>"546620230707160904114019"</f>
        <v>546620230707160904114019</v>
      </c>
      <c r="C278" s="7" t="s">
        <v>53</v>
      </c>
      <c r="D278" s="6" t="str">
        <f>"高元慧"</f>
        <v>高元慧</v>
      </c>
      <c r="E278" s="7" t="str">
        <f>"女"</f>
        <v>女</v>
      </c>
    </row>
    <row r="279" spans="1:5" ht="34.5" customHeight="1">
      <c r="A279" s="6">
        <v>276</v>
      </c>
      <c r="B279" s="7" t="str">
        <f>"546620230710122952119098"</f>
        <v>546620230710122952119098</v>
      </c>
      <c r="C279" s="7" t="s">
        <v>53</v>
      </c>
      <c r="D279" s="6" t="str">
        <f>"吴小月"</f>
        <v>吴小月</v>
      </c>
      <c r="E279" s="7" t="str">
        <f>"女"</f>
        <v>女</v>
      </c>
    </row>
    <row r="280" spans="1:5" ht="34.5" customHeight="1">
      <c r="A280" s="6">
        <v>277</v>
      </c>
      <c r="B280" s="7" t="str">
        <f>"546620230710102615118882"</f>
        <v>546620230710102615118882</v>
      </c>
      <c r="C280" s="7" t="s">
        <v>53</v>
      </c>
      <c r="D280" s="6" t="str">
        <f>"文小红"</f>
        <v>文小红</v>
      </c>
      <c r="E280" s="7" t="str">
        <f>"女"</f>
        <v>女</v>
      </c>
    </row>
    <row r="281" spans="1:5" ht="34.5" customHeight="1">
      <c r="A281" s="6">
        <v>278</v>
      </c>
      <c r="B281" s="7" t="str">
        <f>"546620230711110821119919"</f>
        <v>546620230711110821119919</v>
      </c>
      <c r="C281" s="7" t="s">
        <v>53</v>
      </c>
      <c r="D281" s="6" t="str">
        <f>"符先先"</f>
        <v>符先先</v>
      </c>
      <c r="E281" s="7" t="str">
        <f>"男"</f>
        <v>男</v>
      </c>
    </row>
    <row r="282" spans="1:5" ht="34.5" customHeight="1">
      <c r="A282" s="6">
        <v>279</v>
      </c>
      <c r="B282" s="7" t="str">
        <f>"546620230711124147120008"</f>
        <v>546620230711124147120008</v>
      </c>
      <c r="C282" s="7" t="s">
        <v>53</v>
      </c>
      <c r="D282" s="6" t="str">
        <f>"符丹"</f>
        <v>符丹</v>
      </c>
      <c r="E282" s="7" t="str">
        <f>"女"</f>
        <v>女</v>
      </c>
    </row>
    <row r="283" spans="1:5" ht="34.5" customHeight="1">
      <c r="A283" s="6">
        <v>280</v>
      </c>
      <c r="B283" s="7" t="str">
        <f>"546620230712080437120546"</f>
        <v>546620230712080437120546</v>
      </c>
      <c r="C283" s="7" t="s">
        <v>53</v>
      </c>
      <c r="D283" s="6" t="str">
        <f>"曾德鹏"</f>
        <v>曾德鹏</v>
      </c>
      <c r="E283" s="7" t="str">
        <f>"男"</f>
        <v>男</v>
      </c>
    </row>
    <row r="284" spans="1:5" ht="34.5" customHeight="1">
      <c r="A284" s="6">
        <v>281</v>
      </c>
      <c r="B284" s="7" t="str">
        <f>"546620230707090635111771"</f>
        <v>546620230707090635111771</v>
      </c>
      <c r="C284" s="7" t="s">
        <v>54</v>
      </c>
      <c r="D284" s="6" t="str">
        <f>"王祎萌"</f>
        <v>王祎萌</v>
      </c>
      <c r="E284" s="7" t="str">
        <f>"女"</f>
        <v>女</v>
      </c>
    </row>
    <row r="285" spans="1:5" ht="34.5" customHeight="1">
      <c r="A285" s="6">
        <v>282</v>
      </c>
      <c r="B285" s="7" t="str">
        <f>"546620230709231609118544"</f>
        <v>546620230709231609118544</v>
      </c>
      <c r="C285" s="7" t="s">
        <v>54</v>
      </c>
      <c r="D285" s="6" t="str">
        <f>"黄燕华"</f>
        <v>黄燕华</v>
      </c>
      <c r="E285" s="7" t="str">
        <f>"女"</f>
        <v>女</v>
      </c>
    </row>
    <row r="286" spans="1:5" ht="34.5" customHeight="1">
      <c r="A286" s="6">
        <v>283</v>
      </c>
      <c r="B286" s="7" t="str">
        <f>"546620230711233339120496"</f>
        <v>546620230711233339120496</v>
      </c>
      <c r="C286" s="7" t="s">
        <v>54</v>
      </c>
      <c r="D286" s="6" t="str">
        <f>"魏亮"</f>
        <v>魏亮</v>
      </c>
      <c r="E286" s="7" t="str">
        <f>"男"</f>
        <v>男</v>
      </c>
    </row>
    <row r="287" spans="1:5" ht="34.5" customHeight="1">
      <c r="A287" s="6">
        <v>284</v>
      </c>
      <c r="B287" s="7" t="str">
        <f>"546620230707090350111753"</f>
        <v>546620230707090350111753</v>
      </c>
      <c r="C287" s="7" t="s">
        <v>55</v>
      </c>
      <c r="D287" s="6" t="str">
        <f>"文宝霞"</f>
        <v>文宝霞</v>
      </c>
      <c r="E287" s="7" t="str">
        <f aca="true" t="shared" si="9" ref="E287:E316">"女"</f>
        <v>女</v>
      </c>
    </row>
    <row r="288" spans="1:5" ht="34.5" customHeight="1">
      <c r="A288" s="6">
        <v>285</v>
      </c>
      <c r="B288" s="7" t="str">
        <f>"546620230707091408111816"</f>
        <v>546620230707091408111816</v>
      </c>
      <c r="C288" s="7" t="s">
        <v>55</v>
      </c>
      <c r="D288" s="6" t="str">
        <f>"况凤"</f>
        <v>况凤</v>
      </c>
      <c r="E288" s="7" t="str">
        <f t="shared" si="9"/>
        <v>女</v>
      </c>
    </row>
    <row r="289" spans="1:5" ht="34.5" customHeight="1">
      <c r="A289" s="6">
        <v>286</v>
      </c>
      <c r="B289" s="7" t="str">
        <f>"546620230707094245112003"</f>
        <v>546620230707094245112003</v>
      </c>
      <c r="C289" s="7" t="s">
        <v>55</v>
      </c>
      <c r="D289" s="6" t="str">
        <f>"韩琴"</f>
        <v>韩琴</v>
      </c>
      <c r="E289" s="7" t="str">
        <f t="shared" si="9"/>
        <v>女</v>
      </c>
    </row>
    <row r="290" spans="1:5" ht="34.5" customHeight="1">
      <c r="A290" s="6">
        <v>287</v>
      </c>
      <c r="B290" s="7" t="str">
        <f>"546620230707094619112031"</f>
        <v>546620230707094619112031</v>
      </c>
      <c r="C290" s="7" t="s">
        <v>55</v>
      </c>
      <c r="D290" s="6" t="str">
        <f>"陈玉霜"</f>
        <v>陈玉霜</v>
      </c>
      <c r="E290" s="7" t="str">
        <f t="shared" si="9"/>
        <v>女</v>
      </c>
    </row>
    <row r="291" spans="1:5" ht="34.5" customHeight="1">
      <c r="A291" s="6">
        <v>288</v>
      </c>
      <c r="B291" s="7" t="str">
        <f>"546620230707101748112259"</f>
        <v>546620230707101748112259</v>
      </c>
      <c r="C291" s="7" t="s">
        <v>55</v>
      </c>
      <c r="D291" s="6" t="str">
        <f>"符圣华"</f>
        <v>符圣华</v>
      </c>
      <c r="E291" s="7" t="str">
        <f t="shared" si="9"/>
        <v>女</v>
      </c>
    </row>
    <row r="292" spans="1:5" ht="34.5" customHeight="1">
      <c r="A292" s="6">
        <v>289</v>
      </c>
      <c r="B292" s="7" t="str">
        <f>"546620230707093403111953"</f>
        <v>546620230707093403111953</v>
      </c>
      <c r="C292" s="7" t="s">
        <v>55</v>
      </c>
      <c r="D292" s="6" t="str">
        <f>"郑惠琴"</f>
        <v>郑惠琴</v>
      </c>
      <c r="E292" s="7" t="str">
        <f t="shared" si="9"/>
        <v>女</v>
      </c>
    </row>
    <row r="293" spans="1:5" ht="34.5" customHeight="1">
      <c r="A293" s="6">
        <v>290</v>
      </c>
      <c r="B293" s="7" t="str">
        <f>"546620230707100219112126"</f>
        <v>546620230707100219112126</v>
      </c>
      <c r="C293" s="7" t="s">
        <v>55</v>
      </c>
      <c r="D293" s="6" t="str">
        <f>"许美玉"</f>
        <v>许美玉</v>
      </c>
      <c r="E293" s="7" t="str">
        <f t="shared" si="9"/>
        <v>女</v>
      </c>
    </row>
    <row r="294" spans="1:5" ht="34.5" customHeight="1">
      <c r="A294" s="6">
        <v>291</v>
      </c>
      <c r="B294" s="7" t="str">
        <f>"546620230707095523112087"</f>
        <v>546620230707095523112087</v>
      </c>
      <c r="C294" s="7" t="s">
        <v>55</v>
      </c>
      <c r="D294" s="6" t="str">
        <f>"王宝玉"</f>
        <v>王宝玉</v>
      </c>
      <c r="E294" s="7" t="str">
        <f t="shared" si="9"/>
        <v>女</v>
      </c>
    </row>
    <row r="295" spans="1:5" ht="34.5" customHeight="1">
      <c r="A295" s="6">
        <v>292</v>
      </c>
      <c r="B295" s="7" t="str">
        <f>"546620230707092000111852"</f>
        <v>546620230707092000111852</v>
      </c>
      <c r="C295" s="7" t="s">
        <v>55</v>
      </c>
      <c r="D295" s="6" t="str">
        <f>"胡丽春"</f>
        <v>胡丽春</v>
      </c>
      <c r="E295" s="7" t="str">
        <f t="shared" si="9"/>
        <v>女</v>
      </c>
    </row>
    <row r="296" spans="1:5" ht="34.5" customHeight="1">
      <c r="A296" s="6">
        <v>293</v>
      </c>
      <c r="B296" s="7" t="str">
        <f>"546620230707094942112051"</f>
        <v>546620230707094942112051</v>
      </c>
      <c r="C296" s="7" t="s">
        <v>55</v>
      </c>
      <c r="D296" s="6" t="str">
        <f>"许慧"</f>
        <v>许慧</v>
      </c>
      <c r="E296" s="7" t="str">
        <f t="shared" si="9"/>
        <v>女</v>
      </c>
    </row>
    <row r="297" spans="1:5" ht="34.5" customHeight="1">
      <c r="A297" s="6">
        <v>294</v>
      </c>
      <c r="B297" s="7" t="str">
        <f>"546620230707102952112330"</f>
        <v>546620230707102952112330</v>
      </c>
      <c r="C297" s="7" t="s">
        <v>55</v>
      </c>
      <c r="D297" s="6" t="str">
        <f>"伍兰芬"</f>
        <v>伍兰芬</v>
      </c>
      <c r="E297" s="7" t="str">
        <f t="shared" si="9"/>
        <v>女</v>
      </c>
    </row>
    <row r="298" spans="1:5" ht="34.5" customHeight="1">
      <c r="A298" s="6">
        <v>295</v>
      </c>
      <c r="B298" s="7" t="str">
        <f>"546620230707100940112195"</f>
        <v>546620230707100940112195</v>
      </c>
      <c r="C298" s="7" t="s">
        <v>55</v>
      </c>
      <c r="D298" s="6" t="str">
        <f>"谭瑶"</f>
        <v>谭瑶</v>
      </c>
      <c r="E298" s="7" t="str">
        <f t="shared" si="9"/>
        <v>女</v>
      </c>
    </row>
    <row r="299" spans="1:5" ht="34.5" customHeight="1">
      <c r="A299" s="6">
        <v>296</v>
      </c>
      <c r="B299" s="7" t="str">
        <f>"546620230707093414111955"</f>
        <v>546620230707093414111955</v>
      </c>
      <c r="C299" s="7" t="s">
        <v>55</v>
      </c>
      <c r="D299" s="6" t="str">
        <f>"钱琴"</f>
        <v>钱琴</v>
      </c>
      <c r="E299" s="7" t="str">
        <f t="shared" si="9"/>
        <v>女</v>
      </c>
    </row>
    <row r="300" spans="1:5" ht="34.5" customHeight="1">
      <c r="A300" s="6">
        <v>297</v>
      </c>
      <c r="B300" s="7" t="str">
        <f>"546620230707104002112386"</f>
        <v>546620230707104002112386</v>
      </c>
      <c r="C300" s="7" t="s">
        <v>55</v>
      </c>
      <c r="D300" s="6" t="str">
        <f>"符源梦"</f>
        <v>符源梦</v>
      </c>
      <c r="E300" s="7" t="str">
        <f t="shared" si="9"/>
        <v>女</v>
      </c>
    </row>
    <row r="301" spans="1:5" ht="34.5" customHeight="1">
      <c r="A301" s="6">
        <v>298</v>
      </c>
      <c r="B301" s="7" t="str">
        <f>"546620230707111923112635"</f>
        <v>546620230707111923112635</v>
      </c>
      <c r="C301" s="7" t="s">
        <v>55</v>
      </c>
      <c r="D301" s="6" t="str">
        <f>"符周来"</f>
        <v>符周来</v>
      </c>
      <c r="E301" s="7" t="str">
        <f t="shared" si="9"/>
        <v>女</v>
      </c>
    </row>
    <row r="302" spans="1:5" ht="34.5" customHeight="1">
      <c r="A302" s="6">
        <v>299</v>
      </c>
      <c r="B302" s="7" t="str">
        <f>"546620230707124208113037"</f>
        <v>546620230707124208113037</v>
      </c>
      <c r="C302" s="7" t="s">
        <v>55</v>
      </c>
      <c r="D302" s="6" t="str">
        <f>"吴海娇"</f>
        <v>吴海娇</v>
      </c>
      <c r="E302" s="7" t="str">
        <f t="shared" si="9"/>
        <v>女</v>
      </c>
    </row>
    <row r="303" spans="1:5" ht="34.5" customHeight="1">
      <c r="A303" s="6">
        <v>300</v>
      </c>
      <c r="B303" s="7" t="str">
        <f>"546620230707133726113303"</f>
        <v>546620230707133726113303</v>
      </c>
      <c r="C303" s="7" t="s">
        <v>55</v>
      </c>
      <c r="D303" s="6" t="str">
        <f>"梁文红"</f>
        <v>梁文红</v>
      </c>
      <c r="E303" s="7" t="str">
        <f t="shared" si="9"/>
        <v>女</v>
      </c>
    </row>
    <row r="304" spans="1:5" ht="34.5" customHeight="1">
      <c r="A304" s="6">
        <v>301</v>
      </c>
      <c r="B304" s="7" t="str">
        <f>"546620230707100137112120"</f>
        <v>546620230707100137112120</v>
      </c>
      <c r="C304" s="7" t="s">
        <v>55</v>
      </c>
      <c r="D304" s="6" t="str">
        <f>"吴培梨"</f>
        <v>吴培梨</v>
      </c>
      <c r="E304" s="7" t="str">
        <f t="shared" si="9"/>
        <v>女</v>
      </c>
    </row>
    <row r="305" spans="1:5" ht="34.5" customHeight="1">
      <c r="A305" s="6">
        <v>302</v>
      </c>
      <c r="B305" s="7" t="str">
        <f>"546620230707135914113394"</f>
        <v>546620230707135914113394</v>
      </c>
      <c r="C305" s="7" t="s">
        <v>55</v>
      </c>
      <c r="D305" s="6" t="str">
        <f>"张海花"</f>
        <v>张海花</v>
      </c>
      <c r="E305" s="7" t="str">
        <f t="shared" si="9"/>
        <v>女</v>
      </c>
    </row>
    <row r="306" spans="1:5" ht="34.5" customHeight="1">
      <c r="A306" s="6">
        <v>303</v>
      </c>
      <c r="B306" s="7" t="str">
        <f>"546620230707115528112838"</f>
        <v>546620230707115528112838</v>
      </c>
      <c r="C306" s="7" t="s">
        <v>55</v>
      </c>
      <c r="D306" s="6" t="str">
        <f>"曹静"</f>
        <v>曹静</v>
      </c>
      <c r="E306" s="7" t="str">
        <f t="shared" si="9"/>
        <v>女</v>
      </c>
    </row>
    <row r="307" spans="1:5" ht="34.5" customHeight="1">
      <c r="A307" s="6">
        <v>304</v>
      </c>
      <c r="B307" s="7" t="str">
        <f>"546620230707150111113671"</f>
        <v>546620230707150111113671</v>
      </c>
      <c r="C307" s="7" t="s">
        <v>55</v>
      </c>
      <c r="D307" s="6" t="str">
        <f>"陈翠虹"</f>
        <v>陈翠虹</v>
      </c>
      <c r="E307" s="7" t="str">
        <f t="shared" si="9"/>
        <v>女</v>
      </c>
    </row>
    <row r="308" spans="1:5" ht="34.5" customHeight="1">
      <c r="A308" s="6">
        <v>305</v>
      </c>
      <c r="B308" s="7" t="str">
        <f>"546620230707150430113681"</f>
        <v>546620230707150430113681</v>
      </c>
      <c r="C308" s="7" t="s">
        <v>55</v>
      </c>
      <c r="D308" s="6" t="str">
        <f>"王少芬"</f>
        <v>王少芬</v>
      </c>
      <c r="E308" s="7" t="str">
        <f t="shared" si="9"/>
        <v>女</v>
      </c>
    </row>
    <row r="309" spans="1:5" ht="34.5" customHeight="1">
      <c r="A309" s="6">
        <v>306</v>
      </c>
      <c r="B309" s="7" t="str">
        <f>"546620230707102658112308"</f>
        <v>546620230707102658112308</v>
      </c>
      <c r="C309" s="7" t="s">
        <v>55</v>
      </c>
      <c r="D309" s="6" t="str">
        <f>"孙乐妹"</f>
        <v>孙乐妹</v>
      </c>
      <c r="E309" s="7" t="str">
        <f t="shared" si="9"/>
        <v>女</v>
      </c>
    </row>
    <row r="310" spans="1:5" ht="34.5" customHeight="1">
      <c r="A310" s="6">
        <v>307</v>
      </c>
      <c r="B310" s="7" t="str">
        <f>"546620230707105212112463"</f>
        <v>546620230707105212112463</v>
      </c>
      <c r="C310" s="7" t="s">
        <v>55</v>
      </c>
      <c r="D310" s="6" t="str">
        <f>"王妃妃"</f>
        <v>王妃妃</v>
      </c>
      <c r="E310" s="7" t="str">
        <f t="shared" si="9"/>
        <v>女</v>
      </c>
    </row>
    <row r="311" spans="1:5" ht="34.5" customHeight="1">
      <c r="A311" s="6">
        <v>308</v>
      </c>
      <c r="B311" s="7" t="str">
        <f>"546620230707121818112932"</f>
        <v>546620230707121818112932</v>
      </c>
      <c r="C311" s="7" t="s">
        <v>55</v>
      </c>
      <c r="D311" s="6" t="str">
        <f>"莫御姬"</f>
        <v>莫御姬</v>
      </c>
      <c r="E311" s="7" t="str">
        <f t="shared" si="9"/>
        <v>女</v>
      </c>
    </row>
    <row r="312" spans="1:5" ht="34.5" customHeight="1">
      <c r="A312" s="6">
        <v>309</v>
      </c>
      <c r="B312" s="7" t="str">
        <f>"546620230707123000112972"</f>
        <v>546620230707123000112972</v>
      </c>
      <c r="C312" s="7" t="s">
        <v>55</v>
      </c>
      <c r="D312" s="6" t="str">
        <f>"翁珍惠"</f>
        <v>翁珍惠</v>
      </c>
      <c r="E312" s="7" t="str">
        <f t="shared" si="9"/>
        <v>女</v>
      </c>
    </row>
    <row r="313" spans="1:5" ht="34.5" customHeight="1">
      <c r="A313" s="6">
        <v>310</v>
      </c>
      <c r="B313" s="7" t="str">
        <f>"546620230707124017113028"</f>
        <v>546620230707124017113028</v>
      </c>
      <c r="C313" s="7" t="s">
        <v>55</v>
      </c>
      <c r="D313" s="6" t="str">
        <f>"陈善和"</f>
        <v>陈善和</v>
      </c>
      <c r="E313" s="7" t="str">
        <f t="shared" si="9"/>
        <v>女</v>
      </c>
    </row>
    <row r="314" spans="1:5" ht="34.5" customHeight="1">
      <c r="A314" s="6">
        <v>311</v>
      </c>
      <c r="B314" s="7" t="str">
        <f>"546620230707170730114280"</f>
        <v>546620230707170730114280</v>
      </c>
      <c r="C314" s="7" t="s">
        <v>55</v>
      </c>
      <c r="D314" s="6" t="str">
        <f>"蔡建彫"</f>
        <v>蔡建彫</v>
      </c>
      <c r="E314" s="7" t="str">
        <f t="shared" si="9"/>
        <v>女</v>
      </c>
    </row>
    <row r="315" spans="1:5" ht="34.5" customHeight="1">
      <c r="A315" s="6">
        <v>312</v>
      </c>
      <c r="B315" s="7" t="str">
        <f>"546620230707153035113819"</f>
        <v>546620230707153035113819</v>
      </c>
      <c r="C315" s="7" t="s">
        <v>55</v>
      </c>
      <c r="D315" s="6" t="str">
        <f>"陈小兰"</f>
        <v>陈小兰</v>
      </c>
      <c r="E315" s="7" t="str">
        <f t="shared" si="9"/>
        <v>女</v>
      </c>
    </row>
    <row r="316" spans="1:5" ht="34.5" customHeight="1">
      <c r="A316" s="6">
        <v>313</v>
      </c>
      <c r="B316" s="7" t="str">
        <f>"546620230707162345114082"</f>
        <v>546620230707162345114082</v>
      </c>
      <c r="C316" s="7" t="s">
        <v>55</v>
      </c>
      <c r="D316" s="6" t="str">
        <f>"陈静"</f>
        <v>陈静</v>
      </c>
      <c r="E316" s="7" t="str">
        <f t="shared" si="9"/>
        <v>女</v>
      </c>
    </row>
    <row r="317" spans="1:5" ht="34.5" customHeight="1">
      <c r="A317" s="6">
        <v>314</v>
      </c>
      <c r="B317" s="7" t="str">
        <f>"546620230707170146114261"</f>
        <v>546620230707170146114261</v>
      </c>
      <c r="C317" s="7" t="s">
        <v>55</v>
      </c>
      <c r="D317" s="6" t="str">
        <f>"王弗简"</f>
        <v>王弗简</v>
      </c>
      <c r="E317" s="7" t="str">
        <f>"男"</f>
        <v>男</v>
      </c>
    </row>
    <row r="318" spans="1:5" ht="34.5" customHeight="1">
      <c r="A318" s="6">
        <v>315</v>
      </c>
      <c r="B318" s="7" t="str">
        <f>"546620230707140058113401"</f>
        <v>546620230707140058113401</v>
      </c>
      <c r="C318" s="7" t="s">
        <v>55</v>
      </c>
      <c r="D318" s="6" t="str">
        <f>"蔡林芮"</f>
        <v>蔡林芮</v>
      </c>
      <c r="E318" s="7" t="str">
        <f>"女"</f>
        <v>女</v>
      </c>
    </row>
    <row r="319" spans="1:5" ht="34.5" customHeight="1">
      <c r="A319" s="6">
        <v>316</v>
      </c>
      <c r="B319" s="7" t="str">
        <f>"546620230707172823114373"</f>
        <v>546620230707172823114373</v>
      </c>
      <c r="C319" s="7" t="s">
        <v>55</v>
      </c>
      <c r="D319" s="6" t="str">
        <f>"郑晓莹"</f>
        <v>郑晓莹</v>
      </c>
      <c r="E319" s="7" t="str">
        <f>"女"</f>
        <v>女</v>
      </c>
    </row>
    <row r="320" spans="1:5" ht="34.5" customHeight="1">
      <c r="A320" s="6">
        <v>317</v>
      </c>
      <c r="B320" s="7" t="str">
        <f>"546620230707175225114447"</f>
        <v>546620230707175225114447</v>
      </c>
      <c r="C320" s="7" t="s">
        <v>55</v>
      </c>
      <c r="D320" s="6" t="str">
        <f>"谭小菲"</f>
        <v>谭小菲</v>
      </c>
      <c r="E320" s="7" t="str">
        <f>"女"</f>
        <v>女</v>
      </c>
    </row>
    <row r="321" spans="1:5" ht="34.5" customHeight="1">
      <c r="A321" s="6">
        <v>318</v>
      </c>
      <c r="B321" s="7" t="str">
        <f>"546620230707171902114334"</f>
        <v>546620230707171902114334</v>
      </c>
      <c r="C321" s="7" t="s">
        <v>55</v>
      </c>
      <c r="D321" s="6" t="str">
        <f>"赵照"</f>
        <v>赵照</v>
      </c>
      <c r="E321" s="7" t="str">
        <f>"男"</f>
        <v>男</v>
      </c>
    </row>
    <row r="322" spans="1:5" ht="34.5" customHeight="1">
      <c r="A322" s="6">
        <v>319</v>
      </c>
      <c r="B322" s="7" t="str">
        <f>"546620230707095956112113"</f>
        <v>546620230707095956112113</v>
      </c>
      <c r="C322" s="7" t="s">
        <v>55</v>
      </c>
      <c r="D322" s="6" t="str">
        <f>"石燕萍"</f>
        <v>石燕萍</v>
      </c>
      <c r="E322" s="7" t="str">
        <f aca="true" t="shared" si="10" ref="E322:E385">"女"</f>
        <v>女</v>
      </c>
    </row>
    <row r="323" spans="1:5" ht="34.5" customHeight="1">
      <c r="A323" s="6">
        <v>320</v>
      </c>
      <c r="B323" s="7" t="str">
        <f>"546620230707145952113663"</f>
        <v>546620230707145952113663</v>
      </c>
      <c r="C323" s="7" t="s">
        <v>55</v>
      </c>
      <c r="D323" s="6" t="str">
        <f>"吴丹"</f>
        <v>吴丹</v>
      </c>
      <c r="E323" s="7" t="str">
        <f t="shared" si="10"/>
        <v>女</v>
      </c>
    </row>
    <row r="324" spans="1:5" ht="34.5" customHeight="1">
      <c r="A324" s="6">
        <v>321</v>
      </c>
      <c r="B324" s="7" t="str">
        <f>"546620230707191057114675"</f>
        <v>546620230707191057114675</v>
      </c>
      <c r="C324" s="7" t="s">
        <v>55</v>
      </c>
      <c r="D324" s="6" t="str">
        <f>"曾令芬"</f>
        <v>曾令芬</v>
      </c>
      <c r="E324" s="7" t="str">
        <f t="shared" si="10"/>
        <v>女</v>
      </c>
    </row>
    <row r="325" spans="1:5" ht="34.5" customHeight="1">
      <c r="A325" s="6">
        <v>322</v>
      </c>
      <c r="B325" s="7" t="str">
        <f>"546620230707180728114502"</f>
        <v>546620230707180728114502</v>
      </c>
      <c r="C325" s="7" t="s">
        <v>55</v>
      </c>
      <c r="D325" s="6" t="str">
        <f>"王广芬"</f>
        <v>王广芬</v>
      </c>
      <c r="E325" s="7" t="str">
        <f t="shared" si="10"/>
        <v>女</v>
      </c>
    </row>
    <row r="326" spans="1:5" ht="34.5" customHeight="1">
      <c r="A326" s="6">
        <v>323</v>
      </c>
      <c r="B326" s="7" t="str">
        <f>"546620230707162527114086"</f>
        <v>546620230707162527114086</v>
      </c>
      <c r="C326" s="7" t="s">
        <v>55</v>
      </c>
      <c r="D326" s="6" t="str">
        <f>"方梦"</f>
        <v>方梦</v>
      </c>
      <c r="E326" s="7" t="str">
        <f t="shared" si="10"/>
        <v>女</v>
      </c>
    </row>
    <row r="327" spans="1:5" ht="34.5" customHeight="1">
      <c r="A327" s="6">
        <v>324</v>
      </c>
      <c r="B327" s="7" t="str">
        <f>"546620230707120214112864"</f>
        <v>546620230707120214112864</v>
      </c>
      <c r="C327" s="7" t="s">
        <v>55</v>
      </c>
      <c r="D327" s="6" t="str">
        <f>"王小慧"</f>
        <v>王小慧</v>
      </c>
      <c r="E327" s="7" t="str">
        <f t="shared" si="10"/>
        <v>女</v>
      </c>
    </row>
    <row r="328" spans="1:5" ht="34.5" customHeight="1">
      <c r="A328" s="6">
        <v>325</v>
      </c>
      <c r="B328" s="7" t="str">
        <f>"546620230707202946114925"</f>
        <v>546620230707202946114925</v>
      </c>
      <c r="C328" s="7" t="s">
        <v>55</v>
      </c>
      <c r="D328" s="6" t="str">
        <f>"王少妹"</f>
        <v>王少妹</v>
      </c>
      <c r="E328" s="7" t="str">
        <f t="shared" si="10"/>
        <v>女</v>
      </c>
    </row>
    <row r="329" spans="1:5" ht="34.5" customHeight="1">
      <c r="A329" s="6">
        <v>326</v>
      </c>
      <c r="B329" s="7" t="str">
        <f>"546620230707200237114834"</f>
        <v>546620230707200237114834</v>
      </c>
      <c r="C329" s="7" t="s">
        <v>55</v>
      </c>
      <c r="D329" s="6" t="str">
        <f>"陈欣鸿"</f>
        <v>陈欣鸿</v>
      </c>
      <c r="E329" s="7" t="str">
        <f t="shared" si="10"/>
        <v>女</v>
      </c>
    </row>
    <row r="330" spans="1:5" ht="34.5" customHeight="1">
      <c r="A330" s="6">
        <v>327</v>
      </c>
      <c r="B330" s="7" t="str">
        <f>"546620230707205435114991"</f>
        <v>546620230707205435114991</v>
      </c>
      <c r="C330" s="7" t="s">
        <v>55</v>
      </c>
      <c r="D330" s="6" t="str">
        <f>"张芙蓉"</f>
        <v>张芙蓉</v>
      </c>
      <c r="E330" s="7" t="str">
        <f t="shared" si="10"/>
        <v>女</v>
      </c>
    </row>
    <row r="331" spans="1:5" ht="34.5" customHeight="1">
      <c r="A331" s="6">
        <v>328</v>
      </c>
      <c r="B331" s="7" t="str">
        <f>"546620230707205959115016"</f>
        <v>546620230707205959115016</v>
      </c>
      <c r="C331" s="7" t="s">
        <v>55</v>
      </c>
      <c r="D331" s="6" t="str">
        <f>"吴亚玲"</f>
        <v>吴亚玲</v>
      </c>
      <c r="E331" s="7" t="str">
        <f t="shared" si="10"/>
        <v>女</v>
      </c>
    </row>
    <row r="332" spans="1:5" ht="34.5" customHeight="1">
      <c r="A332" s="6">
        <v>329</v>
      </c>
      <c r="B332" s="7" t="str">
        <f>"546620230707213851115136"</f>
        <v>546620230707213851115136</v>
      </c>
      <c r="C332" s="7" t="s">
        <v>55</v>
      </c>
      <c r="D332" s="6" t="str">
        <f>"符家丹"</f>
        <v>符家丹</v>
      </c>
      <c r="E332" s="7" t="str">
        <f t="shared" si="10"/>
        <v>女</v>
      </c>
    </row>
    <row r="333" spans="1:5" ht="34.5" customHeight="1">
      <c r="A333" s="6">
        <v>330</v>
      </c>
      <c r="B333" s="7" t="str">
        <f>"546620230707212624115100"</f>
        <v>546620230707212624115100</v>
      </c>
      <c r="C333" s="7" t="s">
        <v>55</v>
      </c>
      <c r="D333" s="6" t="str">
        <f>"林良转"</f>
        <v>林良转</v>
      </c>
      <c r="E333" s="7" t="str">
        <f t="shared" si="10"/>
        <v>女</v>
      </c>
    </row>
    <row r="334" spans="1:5" ht="34.5" customHeight="1">
      <c r="A334" s="6">
        <v>331</v>
      </c>
      <c r="B334" s="7" t="str">
        <f>"546620230707224224115358"</f>
        <v>546620230707224224115358</v>
      </c>
      <c r="C334" s="7" t="s">
        <v>55</v>
      </c>
      <c r="D334" s="6" t="str">
        <f>"叶海慧"</f>
        <v>叶海慧</v>
      </c>
      <c r="E334" s="7" t="str">
        <f t="shared" si="10"/>
        <v>女</v>
      </c>
    </row>
    <row r="335" spans="1:5" ht="34.5" customHeight="1">
      <c r="A335" s="6">
        <v>332</v>
      </c>
      <c r="B335" s="7" t="str">
        <f>"546620230707225213115390"</f>
        <v>546620230707225213115390</v>
      </c>
      <c r="C335" s="7" t="s">
        <v>55</v>
      </c>
      <c r="D335" s="6" t="str">
        <f>"黄园园"</f>
        <v>黄园园</v>
      </c>
      <c r="E335" s="7" t="str">
        <f t="shared" si="10"/>
        <v>女</v>
      </c>
    </row>
    <row r="336" spans="1:5" ht="34.5" customHeight="1">
      <c r="A336" s="6">
        <v>333</v>
      </c>
      <c r="B336" s="7" t="str">
        <f>"546620230707134200113332"</f>
        <v>546620230707134200113332</v>
      </c>
      <c r="C336" s="7" t="s">
        <v>55</v>
      </c>
      <c r="D336" s="6" t="str">
        <f>"欧婵"</f>
        <v>欧婵</v>
      </c>
      <c r="E336" s="7" t="str">
        <f t="shared" si="10"/>
        <v>女</v>
      </c>
    </row>
    <row r="337" spans="1:5" ht="34.5" customHeight="1">
      <c r="A337" s="6">
        <v>334</v>
      </c>
      <c r="B337" s="7" t="str">
        <f>"546620230707232549115484"</f>
        <v>546620230707232549115484</v>
      </c>
      <c r="C337" s="7" t="s">
        <v>55</v>
      </c>
      <c r="D337" s="6" t="str">
        <f>"黄天霞"</f>
        <v>黄天霞</v>
      </c>
      <c r="E337" s="7" t="str">
        <f t="shared" si="10"/>
        <v>女</v>
      </c>
    </row>
    <row r="338" spans="1:5" ht="34.5" customHeight="1">
      <c r="A338" s="6">
        <v>335</v>
      </c>
      <c r="B338" s="7" t="str">
        <f>"546620230707223533115328"</f>
        <v>546620230707223533115328</v>
      </c>
      <c r="C338" s="7" t="s">
        <v>55</v>
      </c>
      <c r="D338" s="6" t="str">
        <f>"李秀珠"</f>
        <v>李秀珠</v>
      </c>
      <c r="E338" s="7" t="str">
        <f t="shared" si="10"/>
        <v>女</v>
      </c>
    </row>
    <row r="339" spans="1:5" ht="34.5" customHeight="1">
      <c r="A339" s="6">
        <v>336</v>
      </c>
      <c r="B339" s="7" t="str">
        <f>"546620230707235659115547"</f>
        <v>546620230707235659115547</v>
      </c>
      <c r="C339" s="7" t="s">
        <v>55</v>
      </c>
      <c r="D339" s="6" t="str">
        <f>"张莉皎"</f>
        <v>张莉皎</v>
      </c>
      <c r="E339" s="7" t="str">
        <f t="shared" si="10"/>
        <v>女</v>
      </c>
    </row>
    <row r="340" spans="1:5" ht="34.5" customHeight="1">
      <c r="A340" s="6">
        <v>337</v>
      </c>
      <c r="B340" s="7" t="str">
        <f>"546620230708014358115641"</f>
        <v>546620230708014358115641</v>
      </c>
      <c r="C340" s="7" t="s">
        <v>55</v>
      </c>
      <c r="D340" s="6" t="str">
        <f>"曾小翠"</f>
        <v>曾小翠</v>
      </c>
      <c r="E340" s="7" t="str">
        <f t="shared" si="10"/>
        <v>女</v>
      </c>
    </row>
    <row r="341" spans="1:5" ht="34.5" customHeight="1">
      <c r="A341" s="6">
        <v>338</v>
      </c>
      <c r="B341" s="7" t="str">
        <f>"546620230708083816115769"</f>
        <v>546620230708083816115769</v>
      </c>
      <c r="C341" s="7" t="s">
        <v>55</v>
      </c>
      <c r="D341" s="6" t="str">
        <f>"赵娜"</f>
        <v>赵娜</v>
      </c>
      <c r="E341" s="7" t="str">
        <f t="shared" si="10"/>
        <v>女</v>
      </c>
    </row>
    <row r="342" spans="1:5" ht="34.5" customHeight="1">
      <c r="A342" s="6">
        <v>339</v>
      </c>
      <c r="B342" s="7" t="str">
        <f>"546620230708095623115974"</f>
        <v>546620230708095623115974</v>
      </c>
      <c r="C342" s="7" t="s">
        <v>55</v>
      </c>
      <c r="D342" s="6" t="str">
        <f>"林亚娇"</f>
        <v>林亚娇</v>
      </c>
      <c r="E342" s="7" t="str">
        <f t="shared" si="10"/>
        <v>女</v>
      </c>
    </row>
    <row r="343" spans="1:5" ht="34.5" customHeight="1">
      <c r="A343" s="6">
        <v>340</v>
      </c>
      <c r="B343" s="7" t="str">
        <f>"546620230708095248115964"</f>
        <v>546620230708095248115964</v>
      </c>
      <c r="C343" s="7" t="s">
        <v>55</v>
      </c>
      <c r="D343" s="6" t="str">
        <f>"王龙霞"</f>
        <v>王龙霞</v>
      </c>
      <c r="E343" s="7" t="str">
        <f t="shared" si="10"/>
        <v>女</v>
      </c>
    </row>
    <row r="344" spans="1:5" ht="34.5" customHeight="1">
      <c r="A344" s="6">
        <v>341</v>
      </c>
      <c r="B344" s="7" t="str">
        <f>"546620230707224517115368"</f>
        <v>546620230707224517115368</v>
      </c>
      <c r="C344" s="7" t="s">
        <v>55</v>
      </c>
      <c r="D344" s="6" t="str">
        <f>"符玉香"</f>
        <v>符玉香</v>
      </c>
      <c r="E344" s="7" t="str">
        <f t="shared" si="10"/>
        <v>女</v>
      </c>
    </row>
    <row r="345" spans="1:5" ht="34.5" customHeight="1">
      <c r="A345" s="6">
        <v>342</v>
      </c>
      <c r="B345" s="7" t="str">
        <f>"546620230708092346115895"</f>
        <v>546620230708092346115895</v>
      </c>
      <c r="C345" s="7" t="s">
        <v>55</v>
      </c>
      <c r="D345" s="6" t="str">
        <f>"王玉娟"</f>
        <v>王玉娟</v>
      </c>
      <c r="E345" s="7" t="str">
        <f t="shared" si="10"/>
        <v>女</v>
      </c>
    </row>
    <row r="346" spans="1:5" ht="34.5" customHeight="1">
      <c r="A346" s="6">
        <v>343</v>
      </c>
      <c r="B346" s="7" t="str">
        <f>"546620230708092837115904"</f>
        <v>546620230708092837115904</v>
      </c>
      <c r="C346" s="7" t="s">
        <v>55</v>
      </c>
      <c r="D346" s="6" t="str">
        <f>"王春娟"</f>
        <v>王春娟</v>
      </c>
      <c r="E346" s="7" t="str">
        <f t="shared" si="10"/>
        <v>女</v>
      </c>
    </row>
    <row r="347" spans="1:5" ht="34.5" customHeight="1">
      <c r="A347" s="6">
        <v>344</v>
      </c>
      <c r="B347" s="7" t="str">
        <f>"546620230707115536112839"</f>
        <v>546620230707115536112839</v>
      </c>
      <c r="C347" s="7" t="s">
        <v>55</v>
      </c>
      <c r="D347" s="6" t="str">
        <f>"刘桂丹"</f>
        <v>刘桂丹</v>
      </c>
      <c r="E347" s="7" t="str">
        <f t="shared" si="10"/>
        <v>女</v>
      </c>
    </row>
    <row r="348" spans="1:5" ht="34.5" customHeight="1">
      <c r="A348" s="6">
        <v>345</v>
      </c>
      <c r="B348" s="7" t="str">
        <f>"546620230707194022114771"</f>
        <v>546620230707194022114771</v>
      </c>
      <c r="C348" s="7" t="s">
        <v>55</v>
      </c>
      <c r="D348" s="6" t="str">
        <f>"吴炆穗"</f>
        <v>吴炆穗</v>
      </c>
      <c r="E348" s="7" t="str">
        <f t="shared" si="10"/>
        <v>女</v>
      </c>
    </row>
    <row r="349" spans="1:5" ht="34.5" customHeight="1">
      <c r="A349" s="6">
        <v>346</v>
      </c>
      <c r="B349" s="7" t="str">
        <f>"546620230708124233116549"</f>
        <v>546620230708124233116549</v>
      </c>
      <c r="C349" s="7" t="s">
        <v>55</v>
      </c>
      <c r="D349" s="6" t="str">
        <f>"谢珊珊"</f>
        <v>谢珊珊</v>
      </c>
      <c r="E349" s="7" t="str">
        <f t="shared" si="10"/>
        <v>女</v>
      </c>
    </row>
    <row r="350" spans="1:5" ht="34.5" customHeight="1">
      <c r="A350" s="6">
        <v>347</v>
      </c>
      <c r="B350" s="7" t="str">
        <f>"546620230708131503116668"</f>
        <v>546620230708131503116668</v>
      </c>
      <c r="C350" s="7" t="s">
        <v>55</v>
      </c>
      <c r="D350" s="6" t="str">
        <f>"卢瑞珍"</f>
        <v>卢瑞珍</v>
      </c>
      <c r="E350" s="7" t="str">
        <f t="shared" si="10"/>
        <v>女</v>
      </c>
    </row>
    <row r="351" spans="1:5" ht="34.5" customHeight="1">
      <c r="A351" s="6">
        <v>348</v>
      </c>
      <c r="B351" s="7" t="str">
        <f>"546620230708131456116667"</f>
        <v>546620230708131456116667</v>
      </c>
      <c r="C351" s="7" t="s">
        <v>55</v>
      </c>
      <c r="D351" s="6" t="str">
        <f>"蔡美嘉"</f>
        <v>蔡美嘉</v>
      </c>
      <c r="E351" s="7" t="str">
        <f t="shared" si="10"/>
        <v>女</v>
      </c>
    </row>
    <row r="352" spans="1:5" ht="34.5" customHeight="1">
      <c r="A352" s="6">
        <v>349</v>
      </c>
      <c r="B352" s="7" t="str">
        <f>"546620230708132601116709"</f>
        <v>546620230708132601116709</v>
      </c>
      <c r="C352" s="7" t="s">
        <v>55</v>
      </c>
      <c r="D352" s="6" t="str">
        <f>"吴玉珠"</f>
        <v>吴玉珠</v>
      </c>
      <c r="E352" s="7" t="str">
        <f t="shared" si="10"/>
        <v>女</v>
      </c>
    </row>
    <row r="353" spans="1:5" ht="34.5" customHeight="1">
      <c r="A353" s="6">
        <v>350</v>
      </c>
      <c r="B353" s="7" t="str">
        <f>"546620230708091206115860"</f>
        <v>546620230708091206115860</v>
      </c>
      <c r="C353" s="7" t="s">
        <v>55</v>
      </c>
      <c r="D353" s="6" t="str">
        <f>"吴清飞"</f>
        <v>吴清飞</v>
      </c>
      <c r="E353" s="7" t="str">
        <f t="shared" si="10"/>
        <v>女</v>
      </c>
    </row>
    <row r="354" spans="1:5" ht="34.5" customHeight="1">
      <c r="A354" s="6">
        <v>351</v>
      </c>
      <c r="B354" s="7" t="str">
        <f>"546620230708153340117206"</f>
        <v>546620230708153340117206</v>
      </c>
      <c r="C354" s="7" t="s">
        <v>55</v>
      </c>
      <c r="D354" s="6" t="str">
        <f>"黄燕妮"</f>
        <v>黄燕妮</v>
      </c>
      <c r="E354" s="7" t="str">
        <f t="shared" si="10"/>
        <v>女</v>
      </c>
    </row>
    <row r="355" spans="1:5" ht="34.5" customHeight="1">
      <c r="A355" s="6">
        <v>352</v>
      </c>
      <c r="B355" s="7" t="str">
        <f>"546620230707093842111988"</f>
        <v>546620230707093842111988</v>
      </c>
      <c r="C355" s="7" t="s">
        <v>55</v>
      </c>
      <c r="D355" s="6" t="str">
        <f>"谢亚江"</f>
        <v>谢亚江</v>
      </c>
      <c r="E355" s="7" t="str">
        <f t="shared" si="10"/>
        <v>女</v>
      </c>
    </row>
    <row r="356" spans="1:5" ht="34.5" customHeight="1">
      <c r="A356" s="6">
        <v>353</v>
      </c>
      <c r="B356" s="7" t="str">
        <f>"546620230707092815111910"</f>
        <v>546620230707092815111910</v>
      </c>
      <c r="C356" s="7" t="s">
        <v>55</v>
      </c>
      <c r="D356" s="6" t="str">
        <f>"杜冬妹"</f>
        <v>杜冬妹</v>
      </c>
      <c r="E356" s="7" t="str">
        <f t="shared" si="10"/>
        <v>女</v>
      </c>
    </row>
    <row r="357" spans="1:5" ht="34.5" customHeight="1">
      <c r="A357" s="6">
        <v>354</v>
      </c>
      <c r="B357" s="7" t="str">
        <f>"546620230707154258113904"</f>
        <v>546620230707154258113904</v>
      </c>
      <c r="C357" s="7" t="s">
        <v>55</v>
      </c>
      <c r="D357" s="6" t="str">
        <f>"王玉川"</f>
        <v>王玉川</v>
      </c>
      <c r="E357" s="7" t="str">
        <f t="shared" si="10"/>
        <v>女</v>
      </c>
    </row>
    <row r="358" spans="1:5" ht="34.5" customHeight="1">
      <c r="A358" s="6">
        <v>355</v>
      </c>
      <c r="B358" s="7" t="str">
        <f>"546620230708112018116269"</f>
        <v>546620230708112018116269</v>
      </c>
      <c r="C358" s="7" t="s">
        <v>55</v>
      </c>
      <c r="D358" s="6" t="str">
        <f>"莫敦南"</f>
        <v>莫敦南</v>
      </c>
      <c r="E358" s="7" t="str">
        <f t="shared" si="10"/>
        <v>女</v>
      </c>
    </row>
    <row r="359" spans="1:5" ht="34.5" customHeight="1">
      <c r="A359" s="6">
        <v>356</v>
      </c>
      <c r="B359" s="7" t="str">
        <f>"546620230708175946117603"</f>
        <v>546620230708175946117603</v>
      </c>
      <c r="C359" s="7" t="s">
        <v>55</v>
      </c>
      <c r="D359" s="6" t="str">
        <f>"陈英爽"</f>
        <v>陈英爽</v>
      </c>
      <c r="E359" s="7" t="str">
        <f t="shared" si="10"/>
        <v>女</v>
      </c>
    </row>
    <row r="360" spans="1:5" ht="34.5" customHeight="1">
      <c r="A360" s="6">
        <v>357</v>
      </c>
      <c r="B360" s="7" t="str">
        <f>"546620230708185445117640"</f>
        <v>546620230708185445117640</v>
      </c>
      <c r="C360" s="7" t="s">
        <v>55</v>
      </c>
      <c r="D360" s="6" t="str">
        <f>"李雪玲"</f>
        <v>李雪玲</v>
      </c>
      <c r="E360" s="7" t="str">
        <f t="shared" si="10"/>
        <v>女</v>
      </c>
    </row>
    <row r="361" spans="1:5" ht="34.5" customHeight="1">
      <c r="A361" s="6">
        <v>358</v>
      </c>
      <c r="B361" s="7" t="str">
        <f>"546620230707101946112268"</f>
        <v>546620230707101946112268</v>
      </c>
      <c r="C361" s="7" t="s">
        <v>55</v>
      </c>
      <c r="D361" s="6" t="str">
        <f>"何晓丹"</f>
        <v>何晓丹</v>
      </c>
      <c r="E361" s="7" t="str">
        <f t="shared" si="10"/>
        <v>女</v>
      </c>
    </row>
    <row r="362" spans="1:5" ht="34.5" customHeight="1">
      <c r="A362" s="6">
        <v>359</v>
      </c>
      <c r="B362" s="7" t="str">
        <f>"546620230708215525117782"</f>
        <v>546620230708215525117782</v>
      </c>
      <c r="C362" s="7" t="s">
        <v>55</v>
      </c>
      <c r="D362" s="6" t="str">
        <f>"陈倩文"</f>
        <v>陈倩文</v>
      </c>
      <c r="E362" s="7" t="str">
        <f t="shared" si="10"/>
        <v>女</v>
      </c>
    </row>
    <row r="363" spans="1:5" ht="34.5" customHeight="1">
      <c r="A363" s="6">
        <v>360</v>
      </c>
      <c r="B363" s="7" t="str">
        <f>"546620230708215400117781"</f>
        <v>546620230708215400117781</v>
      </c>
      <c r="C363" s="7" t="s">
        <v>55</v>
      </c>
      <c r="D363" s="6" t="str">
        <f>"盛受娜"</f>
        <v>盛受娜</v>
      </c>
      <c r="E363" s="7" t="str">
        <f t="shared" si="10"/>
        <v>女</v>
      </c>
    </row>
    <row r="364" spans="1:5" ht="34.5" customHeight="1">
      <c r="A364" s="6">
        <v>361</v>
      </c>
      <c r="B364" s="7" t="str">
        <f>"546620230708100217115996"</f>
        <v>546620230708100217115996</v>
      </c>
      <c r="C364" s="7" t="s">
        <v>55</v>
      </c>
      <c r="D364" s="6" t="str">
        <f>"许彩霞"</f>
        <v>许彩霞</v>
      </c>
      <c r="E364" s="7" t="str">
        <f t="shared" si="10"/>
        <v>女</v>
      </c>
    </row>
    <row r="365" spans="1:5" ht="34.5" customHeight="1">
      <c r="A365" s="6">
        <v>362</v>
      </c>
      <c r="B365" s="7" t="str">
        <f>"546620230708222349117801"</f>
        <v>546620230708222349117801</v>
      </c>
      <c r="C365" s="7" t="s">
        <v>55</v>
      </c>
      <c r="D365" s="6" t="str">
        <f>"林芳宇"</f>
        <v>林芳宇</v>
      </c>
      <c r="E365" s="7" t="str">
        <f t="shared" si="10"/>
        <v>女</v>
      </c>
    </row>
    <row r="366" spans="1:5" ht="34.5" customHeight="1">
      <c r="A366" s="6">
        <v>363</v>
      </c>
      <c r="B366" s="7" t="str">
        <f>"546620230708204308117718"</f>
        <v>546620230708204308117718</v>
      </c>
      <c r="C366" s="7" t="s">
        <v>55</v>
      </c>
      <c r="D366" s="6" t="str">
        <f>"林静华"</f>
        <v>林静华</v>
      </c>
      <c r="E366" s="7" t="str">
        <f t="shared" si="10"/>
        <v>女</v>
      </c>
    </row>
    <row r="367" spans="1:5" ht="34.5" customHeight="1">
      <c r="A367" s="6">
        <v>364</v>
      </c>
      <c r="B367" s="7" t="str">
        <f>"546620230708231644117852"</f>
        <v>546620230708231644117852</v>
      </c>
      <c r="C367" s="7" t="s">
        <v>55</v>
      </c>
      <c r="D367" s="6" t="str">
        <f>"李彩玉"</f>
        <v>李彩玉</v>
      </c>
      <c r="E367" s="7" t="str">
        <f t="shared" si="10"/>
        <v>女</v>
      </c>
    </row>
    <row r="368" spans="1:5" ht="34.5" customHeight="1">
      <c r="A368" s="6">
        <v>365</v>
      </c>
      <c r="B368" s="7" t="str">
        <f>"546620230707182449114561"</f>
        <v>546620230707182449114561</v>
      </c>
      <c r="C368" s="7" t="s">
        <v>55</v>
      </c>
      <c r="D368" s="6" t="str">
        <f>"陈施雅"</f>
        <v>陈施雅</v>
      </c>
      <c r="E368" s="7" t="str">
        <f t="shared" si="10"/>
        <v>女</v>
      </c>
    </row>
    <row r="369" spans="1:5" ht="34.5" customHeight="1">
      <c r="A369" s="6">
        <v>366</v>
      </c>
      <c r="B369" s="7" t="str">
        <f>"546620230709010746117894"</f>
        <v>546620230709010746117894</v>
      </c>
      <c r="C369" s="7" t="s">
        <v>55</v>
      </c>
      <c r="D369" s="6" t="str">
        <f>"陈华"</f>
        <v>陈华</v>
      </c>
      <c r="E369" s="7" t="str">
        <f t="shared" si="10"/>
        <v>女</v>
      </c>
    </row>
    <row r="370" spans="1:5" ht="34.5" customHeight="1">
      <c r="A370" s="6">
        <v>367</v>
      </c>
      <c r="B370" s="7" t="str">
        <f>"546620230709044906117909"</f>
        <v>546620230709044906117909</v>
      </c>
      <c r="C370" s="7" t="s">
        <v>55</v>
      </c>
      <c r="D370" s="6" t="str">
        <f>"吴燕妮"</f>
        <v>吴燕妮</v>
      </c>
      <c r="E370" s="7" t="str">
        <f t="shared" si="10"/>
        <v>女</v>
      </c>
    </row>
    <row r="371" spans="1:5" ht="34.5" customHeight="1">
      <c r="A371" s="6">
        <v>368</v>
      </c>
      <c r="B371" s="7" t="str">
        <f>"546620230708112322116276"</f>
        <v>546620230708112322116276</v>
      </c>
      <c r="C371" s="7" t="s">
        <v>55</v>
      </c>
      <c r="D371" s="6" t="str">
        <f>"卓青娥"</f>
        <v>卓青娥</v>
      </c>
      <c r="E371" s="7" t="str">
        <f t="shared" si="10"/>
        <v>女</v>
      </c>
    </row>
    <row r="372" spans="1:5" ht="34.5" customHeight="1">
      <c r="A372" s="6">
        <v>369</v>
      </c>
      <c r="B372" s="7" t="str">
        <f>"546620230707210025115020"</f>
        <v>546620230707210025115020</v>
      </c>
      <c r="C372" s="7" t="s">
        <v>55</v>
      </c>
      <c r="D372" s="6" t="str">
        <f>"龙媛媛                                               "</f>
        <v>龙媛媛                                               </v>
      </c>
      <c r="E372" s="7" t="str">
        <f t="shared" si="10"/>
        <v>女</v>
      </c>
    </row>
    <row r="373" spans="1:5" ht="34.5" customHeight="1">
      <c r="A373" s="6">
        <v>370</v>
      </c>
      <c r="B373" s="7" t="str">
        <f>"546620230709101625117976"</f>
        <v>546620230709101625117976</v>
      </c>
      <c r="C373" s="7" t="s">
        <v>55</v>
      </c>
      <c r="D373" s="6" t="str">
        <f>"孙玉琨"</f>
        <v>孙玉琨</v>
      </c>
      <c r="E373" s="7" t="str">
        <f t="shared" si="10"/>
        <v>女</v>
      </c>
    </row>
    <row r="374" spans="1:5" ht="34.5" customHeight="1">
      <c r="A374" s="6">
        <v>371</v>
      </c>
      <c r="B374" s="7" t="str">
        <f>"546620230707175021114442"</f>
        <v>546620230707175021114442</v>
      </c>
      <c r="C374" s="7" t="s">
        <v>55</v>
      </c>
      <c r="D374" s="6" t="str">
        <f>"何雪"</f>
        <v>何雪</v>
      </c>
      <c r="E374" s="7" t="str">
        <f t="shared" si="10"/>
        <v>女</v>
      </c>
    </row>
    <row r="375" spans="1:5" ht="34.5" customHeight="1">
      <c r="A375" s="6">
        <v>372</v>
      </c>
      <c r="B375" s="7" t="str">
        <f>"546620230709103736117995"</f>
        <v>546620230709103736117995</v>
      </c>
      <c r="C375" s="7" t="s">
        <v>55</v>
      </c>
      <c r="D375" s="6" t="str">
        <f>"何敏"</f>
        <v>何敏</v>
      </c>
      <c r="E375" s="7" t="str">
        <f t="shared" si="10"/>
        <v>女</v>
      </c>
    </row>
    <row r="376" spans="1:5" ht="34.5" customHeight="1">
      <c r="A376" s="6">
        <v>373</v>
      </c>
      <c r="B376" s="7" t="str">
        <f>"546620230709120213118048"</f>
        <v>546620230709120213118048</v>
      </c>
      <c r="C376" s="7" t="s">
        <v>55</v>
      </c>
      <c r="D376" s="6" t="str">
        <f>"李瑶"</f>
        <v>李瑶</v>
      </c>
      <c r="E376" s="7" t="str">
        <f t="shared" si="10"/>
        <v>女</v>
      </c>
    </row>
    <row r="377" spans="1:5" ht="34.5" customHeight="1">
      <c r="A377" s="6">
        <v>374</v>
      </c>
      <c r="B377" s="7" t="str">
        <f>"546620230709115608118043"</f>
        <v>546620230709115608118043</v>
      </c>
      <c r="C377" s="7" t="s">
        <v>55</v>
      </c>
      <c r="D377" s="6" t="str">
        <f>"陈喜"</f>
        <v>陈喜</v>
      </c>
      <c r="E377" s="7" t="str">
        <f t="shared" si="10"/>
        <v>女</v>
      </c>
    </row>
    <row r="378" spans="1:5" ht="34.5" customHeight="1">
      <c r="A378" s="6">
        <v>375</v>
      </c>
      <c r="B378" s="7" t="str">
        <f>"546620230709121535118053"</f>
        <v>546620230709121535118053</v>
      </c>
      <c r="C378" s="7" t="s">
        <v>55</v>
      </c>
      <c r="D378" s="6" t="str">
        <f>"吴丹"</f>
        <v>吴丹</v>
      </c>
      <c r="E378" s="7" t="str">
        <f t="shared" si="10"/>
        <v>女</v>
      </c>
    </row>
    <row r="379" spans="1:5" ht="34.5" customHeight="1">
      <c r="A379" s="6">
        <v>376</v>
      </c>
      <c r="B379" s="7" t="str">
        <f>"546620230709115655118044"</f>
        <v>546620230709115655118044</v>
      </c>
      <c r="C379" s="7" t="s">
        <v>55</v>
      </c>
      <c r="D379" s="6" t="str">
        <f>"文艺慧"</f>
        <v>文艺慧</v>
      </c>
      <c r="E379" s="7" t="str">
        <f t="shared" si="10"/>
        <v>女</v>
      </c>
    </row>
    <row r="380" spans="1:5" ht="34.5" customHeight="1">
      <c r="A380" s="6">
        <v>377</v>
      </c>
      <c r="B380" s="7" t="str">
        <f>"546620230709120608118050"</f>
        <v>546620230709120608118050</v>
      </c>
      <c r="C380" s="7" t="s">
        <v>55</v>
      </c>
      <c r="D380" s="6" t="str">
        <f>"麦静萍"</f>
        <v>麦静萍</v>
      </c>
      <c r="E380" s="7" t="str">
        <f t="shared" si="10"/>
        <v>女</v>
      </c>
    </row>
    <row r="381" spans="1:5" ht="34.5" customHeight="1">
      <c r="A381" s="6">
        <v>378</v>
      </c>
      <c r="B381" s="7" t="str">
        <f>"546620230709102650117984"</f>
        <v>546620230709102650117984</v>
      </c>
      <c r="C381" s="7" t="s">
        <v>55</v>
      </c>
      <c r="D381" s="6" t="str">
        <f>"吴海丹"</f>
        <v>吴海丹</v>
      </c>
      <c r="E381" s="7" t="str">
        <f t="shared" si="10"/>
        <v>女</v>
      </c>
    </row>
    <row r="382" spans="1:5" ht="34.5" customHeight="1">
      <c r="A382" s="6">
        <v>379</v>
      </c>
      <c r="B382" s="7" t="str">
        <f>"546620230709154016118165"</f>
        <v>546620230709154016118165</v>
      </c>
      <c r="C382" s="7" t="s">
        <v>55</v>
      </c>
      <c r="D382" s="6" t="str">
        <f>"张彩姨"</f>
        <v>张彩姨</v>
      </c>
      <c r="E382" s="7" t="str">
        <f t="shared" si="10"/>
        <v>女</v>
      </c>
    </row>
    <row r="383" spans="1:5" ht="34.5" customHeight="1">
      <c r="A383" s="6">
        <v>380</v>
      </c>
      <c r="B383" s="7" t="str">
        <f>"546620230708113243116314"</f>
        <v>546620230708113243116314</v>
      </c>
      <c r="C383" s="7" t="s">
        <v>55</v>
      </c>
      <c r="D383" s="6" t="str">
        <f>"林丽萍"</f>
        <v>林丽萍</v>
      </c>
      <c r="E383" s="7" t="str">
        <f t="shared" si="10"/>
        <v>女</v>
      </c>
    </row>
    <row r="384" spans="1:5" ht="34.5" customHeight="1">
      <c r="A384" s="6">
        <v>381</v>
      </c>
      <c r="B384" s="7" t="str">
        <f>"546620230709171757118244"</f>
        <v>546620230709171757118244</v>
      </c>
      <c r="C384" s="7" t="s">
        <v>55</v>
      </c>
      <c r="D384" s="6" t="str">
        <f>"晋聪聪"</f>
        <v>晋聪聪</v>
      </c>
      <c r="E384" s="7" t="str">
        <f t="shared" si="10"/>
        <v>女</v>
      </c>
    </row>
    <row r="385" spans="1:5" ht="34.5" customHeight="1">
      <c r="A385" s="6">
        <v>382</v>
      </c>
      <c r="B385" s="7" t="str">
        <f>"546620230709164233118216"</f>
        <v>546620230709164233118216</v>
      </c>
      <c r="C385" s="7" t="s">
        <v>55</v>
      </c>
      <c r="D385" s="6" t="str">
        <f>"吴艳"</f>
        <v>吴艳</v>
      </c>
      <c r="E385" s="7" t="str">
        <f t="shared" si="10"/>
        <v>女</v>
      </c>
    </row>
    <row r="386" spans="1:5" ht="34.5" customHeight="1">
      <c r="A386" s="6">
        <v>383</v>
      </c>
      <c r="B386" s="7" t="str">
        <f>"546620230708093940115932"</f>
        <v>546620230708093940115932</v>
      </c>
      <c r="C386" s="7" t="s">
        <v>55</v>
      </c>
      <c r="D386" s="6" t="str">
        <f>"王玉"</f>
        <v>王玉</v>
      </c>
      <c r="E386" s="7" t="str">
        <f aca="true" t="shared" si="11" ref="E386:E449">"女"</f>
        <v>女</v>
      </c>
    </row>
    <row r="387" spans="1:5" ht="34.5" customHeight="1">
      <c r="A387" s="6">
        <v>384</v>
      </c>
      <c r="B387" s="7" t="str">
        <f>"546620230709164750118224"</f>
        <v>546620230709164750118224</v>
      </c>
      <c r="C387" s="7" t="s">
        <v>55</v>
      </c>
      <c r="D387" s="6" t="str">
        <f>"李平"</f>
        <v>李平</v>
      </c>
      <c r="E387" s="7" t="str">
        <f t="shared" si="11"/>
        <v>女</v>
      </c>
    </row>
    <row r="388" spans="1:5" ht="34.5" customHeight="1">
      <c r="A388" s="6">
        <v>385</v>
      </c>
      <c r="B388" s="7" t="str">
        <f>"546620230709173020118254"</f>
        <v>546620230709173020118254</v>
      </c>
      <c r="C388" s="7" t="s">
        <v>55</v>
      </c>
      <c r="D388" s="6" t="str">
        <f>"梁惠"</f>
        <v>梁惠</v>
      </c>
      <c r="E388" s="7" t="str">
        <f t="shared" si="11"/>
        <v>女</v>
      </c>
    </row>
    <row r="389" spans="1:5" ht="34.5" customHeight="1">
      <c r="A389" s="6">
        <v>386</v>
      </c>
      <c r="B389" s="7" t="str">
        <f>"546620230709093341117945"</f>
        <v>546620230709093341117945</v>
      </c>
      <c r="C389" s="7" t="s">
        <v>55</v>
      </c>
      <c r="D389" s="6" t="str">
        <f>"高韵婷"</f>
        <v>高韵婷</v>
      </c>
      <c r="E389" s="7" t="str">
        <f t="shared" si="11"/>
        <v>女</v>
      </c>
    </row>
    <row r="390" spans="1:5" ht="34.5" customHeight="1">
      <c r="A390" s="6">
        <v>387</v>
      </c>
      <c r="B390" s="7" t="str">
        <f>"546620230707091502111830"</f>
        <v>546620230707091502111830</v>
      </c>
      <c r="C390" s="7" t="s">
        <v>55</v>
      </c>
      <c r="D390" s="6" t="str">
        <f>"高雨娇"</f>
        <v>高雨娇</v>
      </c>
      <c r="E390" s="7" t="str">
        <f t="shared" si="11"/>
        <v>女</v>
      </c>
    </row>
    <row r="391" spans="1:5" ht="34.5" customHeight="1">
      <c r="A391" s="6">
        <v>388</v>
      </c>
      <c r="B391" s="7" t="str">
        <f>"546620230709114548118038"</f>
        <v>546620230709114548118038</v>
      </c>
      <c r="C391" s="7" t="s">
        <v>55</v>
      </c>
      <c r="D391" s="6" t="str">
        <f>"王妮"</f>
        <v>王妮</v>
      </c>
      <c r="E391" s="7" t="str">
        <f t="shared" si="11"/>
        <v>女</v>
      </c>
    </row>
    <row r="392" spans="1:5" ht="34.5" customHeight="1">
      <c r="A392" s="6">
        <v>389</v>
      </c>
      <c r="B392" s="7" t="str">
        <f>"546620230709000408117878"</f>
        <v>546620230709000408117878</v>
      </c>
      <c r="C392" s="7" t="s">
        <v>55</v>
      </c>
      <c r="D392" s="6" t="str">
        <f>"王高玲"</f>
        <v>王高玲</v>
      </c>
      <c r="E392" s="7" t="str">
        <f t="shared" si="11"/>
        <v>女</v>
      </c>
    </row>
    <row r="393" spans="1:5" ht="34.5" customHeight="1">
      <c r="A393" s="6">
        <v>390</v>
      </c>
      <c r="B393" s="7" t="str">
        <f>"546620230709203904118379"</f>
        <v>546620230709203904118379</v>
      </c>
      <c r="C393" s="7" t="s">
        <v>55</v>
      </c>
      <c r="D393" s="6" t="str">
        <f>"黄小清"</f>
        <v>黄小清</v>
      </c>
      <c r="E393" s="7" t="str">
        <f t="shared" si="11"/>
        <v>女</v>
      </c>
    </row>
    <row r="394" spans="1:5" ht="34.5" customHeight="1">
      <c r="A394" s="6">
        <v>391</v>
      </c>
      <c r="B394" s="7" t="str">
        <f>"546620230707113229112709"</f>
        <v>546620230707113229112709</v>
      </c>
      <c r="C394" s="7" t="s">
        <v>55</v>
      </c>
      <c r="D394" s="6" t="str">
        <f>"陈慧珍"</f>
        <v>陈慧珍</v>
      </c>
      <c r="E394" s="7" t="str">
        <f t="shared" si="11"/>
        <v>女</v>
      </c>
    </row>
    <row r="395" spans="1:5" ht="34.5" customHeight="1">
      <c r="A395" s="6">
        <v>392</v>
      </c>
      <c r="B395" s="7" t="str">
        <f>"546620230709204516118387"</f>
        <v>546620230709204516118387</v>
      </c>
      <c r="C395" s="7" t="s">
        <v>55</v>
      </c>
      <c r="D395" s="6" t="str">
        <f>"陈海飞"</f>
        <v>陈海飞</v>
      </c>
      <c r="E395" s="7" t="str">
        <f t="shared" si="11"/>
        <v>女</v>
      </c>
    </row>
    <row r="396" spans="1:5" ht="34.5" customHeight="1">
      <c r="A396" s="6">
        <v>393</v>
      </c>
      <c r="B396" s="7" t="str">
        <f>"546620230708230331117841"</f>
        <v>546620230708230331117841</v>
      </c>
      <c r="C396" s="7" t="s">
        <v>55</v>
      </c>
      <c r="D396" s="6" t="str">
        <f>"曾子芯"</f>
        <v>曾子芯</v>
      </c>
      <c r="E396" s="7" t="str">
        <f t="shared" si="11"/>
        <v>女</v>
      </c>
    </row>
    <row r="397" spans="1:5" ht="34.5" customHeight="1">
      <c r="A397" s="6">
        <v>394</v>
      </c>
      <c r="B397" s="7" t="str">
        <f>"546620230709205827118397"</f>
        <v>546620230709205827118397</v>
      </c>
      <c r="C397" s="7" t="s">
        <v>55</v>
      </c>
      <c r="D397" s="6" t="str">
        <f>"吴倩玲"</f>
        <v>吴倩玲</v>
      </c>
      <c r="E397" s="7" t="str">
        <f t="shared" si="11"/>
        <v>女</v>
      </c>
    </row>
    <row r="398" spans="1:5" ht="34.5" customHeight="1">
      <c r="A398" s="6">
        <v>395</v>
      </c>
      <c r="B398" s="7" t="str">
        <f>"546620230709210436118402"</f>
        <v>546620230709210436118402</v>
      </c>
      <c r="C398" s="7" t="s">
        <v>55</v>
      </c>
      <c r="D398" s="6" t="str">
        <f>"吴丽娟"</f>
        <v>吴丽娟</v>
      </c>
      <c r="E398" s="7" t="str">
        <f t="shared" si="11"/>
        <v>女</v>
      </c>
    </row>
    <row r="399" spans="1:5" ht="34.5" customHeight="1">
      <c r="A399" s="6">
        <v>396</v>
      </c>
      <c r="B399" s="7" t="str">
        <f>"546620230707212235115083"</f>
        <v>546620230707212235115083</v>
      </c>
      <c r="C399" s="7" t="s">
        <v>55</v>
      </c>
      <c r="D399" s="6" t="str">
        <f>"王春垒"</f>
        <v>王春垒</v>
      </c>
      <c r="E399" s="7" t="str">
        <f t="shared" si="11"/>
        <v>女</v>
      </c>
    </row>
    <row r="400" spans="1:5" ht="34.5" customHeight="1">
      <c r="A400" s="6">
        <v>397</v>
      </c>
      <c r="B400" s="7" t="str">
        <f>"546620230707195704114812"</f>
        <v>546620230707195704114812</v>
      </c>
      <c r="C400" s="7" t="s">
        <v>55</v>
      </c>
      <c r="D400" s="6" t="str">
        <f>"王美双"</f>
        <v>王美双</v>
      </c>
      <c r="E400" s="7" t="str">
        <f t="shared" si="11"/>
        <v>女</v>
      </c>
    </row>
    <row r="401" spans="1:5" ht="34.5" customHeight="1">
      <c r="A401" s="6">
        <v>398</v>
      </c>
      <c r="B401" s="7" t="str">
        <f>"546620230709221723118478"</f>
        <v>546620230709221723118478</v>
      </c>
      <c r="C401" s="7" t="s">
        <v>55</v>
      </c>
      <c r="D401" s="6" t="str">
        <f>"周晓敏"</f>
        <v>周晓敏</v>
      </c>
      <c r="E401" s="7" t="str">
        <f t="shared" si="11"/>
        <v>女</v>
      </c>
    </row>
    <row r="402" spans="1:5" ht="34.5" customHeight="1">
      <c r="A402" s="6">
        <v>399</v>
      </c>
      <c r="B402" s="7" t="str">
        <f>"546620230710000538118583"</f>
        <v>546620230710000538118583</v>
      </c>
      <c r="C402" s="7" t="s">
        <v>55</v>
      </c>
      <c r="D402" s="6" t="str">
        <f>"羊琼妹"</f>
        <v>羊琼妹</v>
      </c>
      <c r="E402" s="7" t="str">
        <f t="shared" si="11"/>
        <v>女</v>
      </c>
    </row>
    <row r="403" spans="1:5" ht="34.5" customHeight="1">
      <c r="A403" s="6">
        <v>400</v>
      </c>
      <c r="B403" s="7" t="str">
        <f>"546620230708163759117480"</f>
        <v>546620230708163759117480</v>
      </c>
      <c r="C403" s="7" t="s">
        <v>55</v>
      </c>
      <c r="D403" s="6" t="str">
        <f>"杨小玲"</f>
        <v>杨小玲</v>
      </c>
      <c r="E403" s="7" t="str">
        <f t="shared" si="11"/>
        <v>女</v>
      </c>
    </row>
    <row r="404" spans="1:5" ht="34.5" customHeight="1">
      <c r="A404" s="6">
        <v>401</v>
      </c>
      <c r="B404" s="7" t="str">
        <f>"546620230708000402115563"</f>
        <v>546620230708000402115563</v>
      </c>
      <c r="C404" s="7" t="s">
        <v>55</v>
      </c>
      <c r="D404" s="6" t="str">
        <f>"蔡岳"</f>
        <v>蔡岳</v>
      </c>
      <c r="E404" s="7" t="str">
        <f t="shared" si="11"/>
        <v>女</v>
      </c>
    </row>
    <row r="405" spans="1:5" ht="34.5" customHeight="1">
      <c r="A405" s="6">
        <v>402</v>
      </c>
      <c r="B405" s="7" t="str">
        <f>"546620230709014319117902"</f>
        <v>546620230709014319117902</v>
      </c>
      <c r="C405" s="7" t="s">
        <v>55</v>
      </c>
      <c r="D405" s="6" t="str">
        <f>"唐媛爱"</f>
        <v>唐媛爱</v>
      </c>
      <c r="E405" s="7" t="str">
        <f t="shared" si="11"/>
        <v>女</v>
      </c>
    </row>
    <row r="406" spans="1:5" ht="34.5" customHeight="1">
      <c r="A406" s="6">
        <v>403</v>
      </c>
      <c r="B406" s="7" t="str">
        <f>"546620230709094951117953"</f>
        <v>546620230709094951117953</v>
      </c>
      <c r="C406" s="7" t="s">
        <v>55</v>
      </c>
      <c r="D406" s="6" t="str">
        <f>"魏珍珍"</f>
        <v>魏珍珍</v>
      </c>
      <c r="E406" s="7" t="str">
        <f t="shared" si="11"/>
        <v>女</v>
      </c>
    </row>
    <row r="407" spans="1:5" ht="34.5" customHeight="1">
      <c r="A407" s="6">
        <v>404</v>
      </c>
      <c r="B407" s="7" t="str">
        <f>"546620230709144625118138"</f>
        <v>546620230709144625118138</v>
      </c>
      <c r="C407" s="7" t="s">
        <v>55</v>
      </c>
      <c r="D407" s="6" t="str">
        <f>"杨语涵"</f>
        <v>杨语涵</v>
      </c>
      <c r="E407" s="7" t="str">
        <f t="shared" si="11"/>
        <v>女</v>
      </c>
    </row>
    <row r="408" spans="1:5" ht="34.5" customHeight="1">
      <c r="A408" s="6">
        <v>405</v>
      </c>
      <c r="B408" s="7" t="str">
        <f>"546620230710082235118664"</f>
        <v>546620230710082235118664</v>
      </c>
      <c r="C408" s="7" t="s">
        <v>55</v>
      </c>
      <c r="D408" s="6" t="str">
        <f>"符兰汝"</f>
        <v>符兰汝</v>
      </c>
      <c r="E408" s="7" t="str">
        <f t="shared" si="11"/>
        <v>女</v>
      </c>
    </row>
    <row r="409" spans="1:5" ht="34.5" customHeight="1">
      <c r="A409" s="6">
        <v>406</v>
      </c>
      <c r="B409" s="7" t="str">
        <f>"546620230707112842112686"</f>
        <v>546620230707112842112686</v>
      </c>
      <c r="C409" s="7" t="s">
        <v>55</v>
      </c>
      <c r="D409" s="6" t="str">
        <f>"罗熙珍"</f>
        <v>罗熙珍</v>
      </c>
      <c r="E409" s="7" t="str">
        <f t="shared" si="11"/>
        <v>女</v>
      </c>
    </row>
    <row r="410" spans="1:5" ht="34.5" customHeight="1">
      <c r="A410" s="6">
        <v>407</v>
      </c>
      <c r="B410" s="7" t="str">
        <f>"546620230707121446112916"</f>
        <v>546620230707121446112916</v>
      </c>
      <c r="C410" s="7" t="s">
        <v>55</v>
      </c>
      <c r="D410" s="6" t="str">
        <f>"梁昌荣"</f>
        <v>梁昌荣</v>
      </c>
      <c r="E410" s="7" t="str">
        <f t="shared" si="11"/>
        <v>女</v>
      </c>
    </row>
    <row r="411" spans="1:5" ht="34.5" customHeight="1">
      <c r="A411" s="6">
        <v>408</v>
      </c>
      <c r="B411" s="7" t="str">
        <f>"546620230710091832118747"</f>
        <v>546620230710091832118747</v>
      </c>
      <c r="C411" s="7" t="s">
        <v>55</v>
      </c>
      <c r="D411" s="6" t="str">
        <f>"陈雪芳"</f>
        <v>陈雪芳</v>
      </c>
      <c r="E411" s="7" t="str">
        <f t="shared" si="11"/>
        <v>女</v>
      </c>
    </row>
    <row r="412" spans="1:5" ht="34.5" customHeight="1">
      <c r="A412" s="6">
        <v>409</v>
      </c>
      <c r="B412" s="7" t="str">
        <f>"546620230707155551113965"</f>
        <v>546620230707155551113965</v>
      </c>
      <c r="C412" s="7" t="s">
        <v>55</v>
      </c>
      <c r="D412" s="6" t="str">
        <f>"王妍"</f>
        <v>王妍</v>
      </c>
      <c r="E412" s="7" t="str">
        <f t="shared" si="11"/>
        <v>女</v>
      </c>
    </row>
    <row r="413" spans="1:5" ht="34.5" customHeight="1">
      <c r="A413" s="6">
        <v>410</v>
      </c>
      <c r="B413" s="7" t="str">
        <f>"546620230708130623116635"</f>
        <v>546620230708130623116635</v>
      </c>
      <c r="C413" s="7" t="s">
        <v>55</v>
      </c>
      <c r="D413" s="6" t="str">
        <f>"唐蕾"</f>
        <v>唐蕾</v>
      </c>
      <c r="E413" s="7" t="str">
        <f t="shared" si="11"/>
        <v>女</v>
      </c>
    </row>
    <row r="414" spans="1:5" ht="34.5" customHeight="1">
      <c r="A414" s="6">
        <v>411</v>
      </c>
      <c r="B414" s="7" t="str">
        <f>"546620230710091355118738"</f>
        <v>546620230710091355118738</v>
      </c>
      <c r="C414" s="7" t="s">
        <v>55</v>
      </c>
      <c r="D414" s="6" t="str">
        <f>"文怡芬"</f>
        <v>文怡芬</v>
      </c>
      <c r="E414" s="7" t="str">
        <f t="shared" si="11"/>
        <v>女</v>
      </c>
    </row>
    <row r="415" spans="1:5" ht="34.5" customHeight="1">
      <c r="A415" s="6">
        <v>412</v>
      </c>
      <c r="B415" s="7" t="str">
        <f>"546620230709114604118039"</f>
        <v>546620230709114604118039</v>
      </c>
      <c r="C415" s="7" t="s">
        <v>55</v>
      </c>
      <c r="D415" s="6" t="str">
        <f>"刘元媛"</f>
        <v>刘元媛</v>
      </c>
      <c r="E415" s="7" t="str">
        <f t="shared" si="11"/>
        <v>女</v>
      </c>
    </row>
    <row r="416" spans="1:5" ht="34.5" customHeight="1">
      <c r="A416" s="6">
        <v>413</v>
      </c>
      <c r="B416" s="7" t="str">
        <f>"546620230708175005117598"</f>
        <v>546620230708175005117598</v>
      </c>
      <c r="C416" s="7" t="s">
        <v>55</v>
      </c>
      <c r="D416" s="6" t="str">
        <f>"陈丽影"</f>
        <v>陈丽影</v>
      </c>
      <c r="E416" s="7" t="str">
        <f t="shared" si="11"/>
        <v>女</v>
      </c>
    </row>
    <row r="417" spans="1:5" ht="34.5" customHeight="1">
      <c r="A417" s="6">
        <v>414</v>
      </c>
      <c r="B417" s="7" t="str">
        <f>"546620230707170118114257"</f>
        <v>546620230707170118114257</v>
      </c>
      <c r="C417" s="7" t="s">
        <v>55</v>
      </c>
      <c r="D417" s="6" t="str">
        <f>"莫宏波"</f>
        <v>莫宏波</v>
      </c>
      <c r="E417" s="7" t="str">
        <f t="shared" si="11"/>
        <v>女</v>
      </c>
    </row>
    <row r="418" spans="1:5" ht="34.5" customHeight="1">
      <c r="A418" s="6">
        <v>415</v>
      </c>
      <c r="B418" s="7" t="str">
        <f>"546620230708161328117379"</f>
        <v>546620230708161328117379</v>
      </c>
      <c r="C418" s="7" t="s">
        <v>55</v>
      </c>
      <c r="D418" s="6" t="str">
        <f>"黎玲丽"</f>
        <v>黎玲丽</v>
      </c>
      <c r="E418" s="7" t="str">
        <f t="shared" si="11"/>
        <v>女</v>
      </c>
    </row>
    <row r="419" spans="1:5" ht="34.5" customHeight="1">
      <c r="A419" s="6">
        <v>416</v>
      </c>
      <c r="B419" s="7" t="str">
        <f>"546620230707173217114385"</f>
        <v>546620230707173217114385</v>
      </c>
      <c r="C419" s="7" t="s">
        <v>55</v>
      </c>
      <c r="D419" s="6" t="str">
        <f>"林杰"</f>
        <v>林杰</v>
      </c>
      <c r="E419" s="7" t="str">
        <f t="shared" si="11"/>
        <v>女</v>
      </c>
    </row>
    <row r="420" spans="1:5" ht="34.5" customHeight="1">
      <c r="A420" s="6">
        <v>417</v>
      </c>
      <c r="B420" s="7" t="str">
        <f>"546620230707112958112699"</f>
        <v>546620230707112958112699</v>
      </c>
      <c r="C420" s="7" t="s">
        <v>55</v>
      </c>
      <c r="D420" s="6" t="str">
        <f>"符小惠"</f>
        <v>符小惠</v>
      </c>
      <c r="E420" s="7" t="str">
        <f t="shared" si="11"/>
        <v>女</v>
      </c>
    </row>
    <row r="421" spans="1:5" ht="34.5" customHeight="1">
      <c r="A421" s="6">
        <v>418</v>
      </c>
      <c r="B421" s="7" t="str">
        <f>"546620230710095022118810"</f>
        <v>546620230710095022118810</v>
      </c>
      <c r="C421" s="7" t="s">
        <v>55</v>
      </c>
      <c r="D421" s="6" t="str">
        <f>"符进丽"</f>
        <v>符进丽</v>
      </c>
      <c r="E421" s="7" t="str">
        <f t="shared" si="11"/>
        <v>女</v>
      </c>
    </row>
    <row r="422" spans="1:5" ht="34.5" customHeight="1">
      <c r="A422" s="6">
        <v>419</v>
      </c>
      <c r="B422" s="7" t="str">
        <f>"546620230707172031114341"</f>
        <v>546620230707172031114341</v>
      </c>
      <c r="C422" s="7" t="s">
        <v>55</v>
      </c>
      <c r="D422" s="6" t="str">
        <f>"陈佳"</f>
        <v>陈佳</v>
      </c>
      <c r="E422" s="7" t="str">
        <f t="shared" si="11"/>
        <v>女</v>
      </c>
    </row>
    <row r="423" spans="1:5" ht="34.5" customHeight="1">
      <c r="A423" s="6">
        <v>420</v>
      </c>
      <c r="B423" s="7" t="str">
        <f>"546620230710095733118827"</f>
        <v>546620230710095733118827</v>
      </c>
      <c r="C423" s="7" t="s">
        <v>55</v>
      </c>
      <c r="D423" s="6" t="str">
        <f>"蔡彩娜"</f>
        <v>蔡彩娜</v>
      </c>
      <c r="E423" s="7" t="str">
        <f t="shared" si="11"/>
        <v>女</v>
      </c>
    </row>
    <row r="424" spans="1:5" ht="34.5" customHeight="1">
      <c r="A424" s="6">
        <v>421</v>
      </c>
      <c r="B424" s="7" t="str">
        <f>"546620230710102158118870"</f>
        <v>546620230710102158118870</v>
      </c>
      <c r="C424" s="7" t="s">
        <v>55</v>
      </c>
      <c r="D424" s="6" t="str">
        <f>"胡露"</f>
        <v>胡露</v>
      </c>
      <c r="E424" s="7" t="str">
        <f t="shared" si="11"/>
        <v>女</v>
      </c>
    </row>
    <row r="425" spans="1:5" ht="34.5" customHeight="1">
      <c r="A425" s="6">
        <v>422</v>
      </c>
      <c r="B425" s="7" t="str">
        <f>"546620230710104440118925"</f>
        <v>546620230710104440118925</v>
      </c>
      <c r="C425" s="7" t="s">
        <v>55</v>
      </c>
      <c r="D425" s="6" t="str">
        <f>"陈亚月"</f>
        <v>陈亚月</v>
      </c>
      <c r="E425" s="7" t="str">
        <f t="shared" si="11"/>
        <v>女</v>
      </c>
    </row>
    <row r="426" spans="1:5" ht="34.5" customHeight="1">
      <c r="A426" s="6">
        <v>423</v>
      </c>
      <c r="B426" s="7" t="str">
        <f>"546620230710095524118822"</f>
        <v>546620230710095524118822</v>
      </c>
      <c r="C426" s="7" t="s">
        <v>55</v>
      </c>
      <c r="D426" s="6" t="str">
        <f>"冯春媚"</f>
        <v>冯春媚</v>
      </c>
      <c r="E426" s="7" t="str">
        <f t="shared" si="11"/>
        <v>女</v>
      </c>
    </row>
    <row r="427" spans="1:5" ht="34.5" customHeight="1">
      <c r="A427" s="6">
        <v>424</v>
      </c>
      <c r="B427" s="7" t="str">
        <f>"546620230710101927118864"</f>
        <v>546620230710101927118864</v>
      </c>
      <c r="C427" s="7" t="s">
        <v>55</v>
      </c>
      <c r="D427" s="6" t="str">
        <f>"王燕"</f>
        <v>王燕</v>
      </c>
      <c r="E427" s="7" t="str">
        <f t="shared" si="11"/>
        <v>女</v>
      </c>
    </row>
    <row r="428" spans="1:5" ht="34.5" customHeight="1">
      <c r="A428" s="6">
        <v>425</v>
      </c>
      <c r="B428" s="7" t="str">
        <f>"546620230710104931118935"</f>
        <v>546620230710104931118935</v>
      </c>
      <c r="C428" s="7" t="s">
        <v>55</v>
      </c>
      <c r="D428" s="6" t="str">
        <f>"刘淑梅"</f>
        <v>刘淑梅</v>
      </c>
      <c r="E428" s="7" t="str">
        <f t="shared" si="11"/>
        <v>女</v>
      </c>
    </row>
    <row r="429" spans="1:5" ht="34.5" customHeight="1">
      <c r="A429" s="6">
        <v>426</v>
      </c>
      <c r="B429" s="7" t="str">
        <f>"546620230710105407118945"</f>
        <v>546620230710105407118945</v>
      </c>
      <c r="C429" s="7" t="s">
        <v>55</v>
      </c>
      <c r="D429" s="6" t="str">
        <f>"黄蕾"</f>
        <v>黄蕾</v>
      </c>
      <c r="E429" s="7" t="str">
        <f t="shared" si="11"/>
        <v>女</v>
      </c>
    </row>
    <row r="430" spans="1:5" ht="34.5" customHeight="1">
      <c r="A430" s="6">
        <v>427</v>
      </c>
      <c r="B430" s="7" t="str">
        <f>"546620230707123023112975"</f>
        <v>546620230707123023112975</v>
      </c>
      <c r="C430" s="7" t="s">
        <v>55</v>
      </c>
      <c r="D430" s="6" t="str">
        <f>"黄青兰"</f>
        <v>黄青兰</v>
      </c>
      <c r="E430" s="7" t="str">
        <f t="shared" si="11"/>
        <v>女</v>
      </c>
    </row>
    <row r="431" spans="1:5" ht="34.5" customHeight="1">
      <c r="A431" s="6">
        <v>428</v>
      </c>
      <c r="B431" s="7" t="str">
        <f>"546620230709232807118555"</f>
        <v>546620230709232807118555</v>
      </c>
      <c r="C431" s="7" t="s">
        <v>55</v>
      </c>
      <c r="D431" s="6" t="str">
        <f>"陈诗玲"</f>
        <v>陈诗玲</v>
      </c>
      <c r="E431" s="7" t="str">
        <f t="shared" si="11"/>
        <v>女</v>
      </c>
    </row>
    <row r="432" spans="1:5" ht="34.5" customHeight="1">
      <c r="A432" s="6">
        <v>429</v>
      </c>
      <c r="B432" s="7" t="str">
        <f>"546620230710093311118778"</f>
        <v>546620230710093311118778</v>
      </c>
      <c r="C432" s="7" t="s">
        <v>55</v>
      </c>
      <c r="D432" s="6" t="str">
        <f>"纪蓉"</f>
        <v>纪蓉</v>
      </c>
      <c r="E432" s="7" t="str">
        <f t="shared" si="11"/>
        <v>女</v>
      </c>
    </row>
    <row r="433" spans="1:5" ht="34.5" customHeight="1">
      <c r="A433" s="6">
        <v>430</v>
      </c>
      <c r="B433" s="7" t="str">
        <f>"546620230710112632119011"</f>
        <v>546620230710112632119011</v>
      </c>
      <c r="C433" s="7" t="s">
        <v>55</v>
      </c>
      <c r="D433" s="6" t="str">
        <f>"卓琳瑜"</f>
        <v>卓琳瑜</v>
      </c>
      <c r="E433" s="7" t="str">
        <f t="shared" si="11"/>
        <v>女</v>
      </c>
    </row>
    <row r="434" spans="1:5" ht="34.5" customHeight="1">
      <c r="A434" s="6">
        <v>431</v>
      </c>
      <c r="B434" s="7" t="str">
        <f>"546620230708161810117401"</f>
        <v>546620230708161810117401</v>
      </c>
      <c r="C434" s="7" t="s">
        <v>55</v>
      </c>
      <c r="D434" s="6" t="str">
        <f>"吴林穗"</f>
        <v>吴林穗</v>
      </c>
      <c r="E434" s="7" t="str">
        <f t="shared" si="11"/>
        <v>女</v>
      </c>
    </row>
    <row r="435" spans="1:5" ht="34.5" customHeight="1">
      <c r="A435" s="6">
        <v>432</v>
      </c>
      <c r="B435" s="7" t="str">
        <f>"546620230710111205118983"</f>
        <v>546620230710111205118983</v>
      </c>
      <c r="C435" s="7" t="s">
        <v>55</v>
      </c>
      <c r="D435" s="6" t="str">
        <f>"周丽雪"</f>
        <v>周丽雪</v>
      </c>
      <c r="E435" s="7" t="str">
        <f t="shared" si="11"/>
        <v>女</v>
      </c>
    </row>
    <row r="436" spans="1:5" ht="34.5" customHeight="1">
      <c r="A436" s="6">
        <v>433</v>
      </c>
      <c r="B436" s="7" t="str">
        <f>"546620230709215513118453"</f>
        <v>546620230709215513118453</v>
      </c>
      <c r="C436" s="7" t="s">
        <v>55</v>
      </c>
      <c r="D436" s="6" t="str">
        <f>"符另沙"</f>
        <v>符另沙</v>
      </c>
      <c r="E436" s="7" t="str">
        <f t="shared" si="11"/>
        <v>女</v>
      </c>
    </row>
    <row r="437" spans="1:5" ht="34.5" customHeight="1">
      <c r="A437" s="6">
        <v>434</v>
      </c>
      <c r="B437" s="7" t="str">
        <f>"546620230710120224119069"</f>
        <v>546620230710120224119069</v>
      </c>
      <c r="C437" s="7" t="s">
        <v>55</v>
      </c>
      <c r="D437" s="6" t="str">
        <f>"符秀琼"</f>
        <v>符秀琼</v>
      </c>
      <c r="E437" s="7" t="str">
        <f t="shared" si="11"/>
        <v>女</v>
      </c>
    </row>
    <row r="438" spans="1:5" ht="34.5" customHeight="1">
      <c r="A438" s="6">
        <v>435</v>
      </c>
      <c r="B438" s="7" t="str">
        <f>"546620230710115906119066"</f>
        <v>546620230710115906119066</v>
      </c>
      <c r="C438" s="7" t="s">
        <v>55</v>
      </c>
      <c r="D438" s="6" t="str">
        <f>"吴梨子"</f>
        <v>吴梨子</v>
      </c>
      <c r="E438" s="7" t="str">
        <f t="shared" si="11"/>
        <v>女</v>
      </c>
    </row>
    <row r="439" spans="1:5" ht="34.5" customHeight="1">
      <c r="A439" s="6">
        <v>436</v>
      </c>
      <c r="B439" s="7" t="str">
        <f>"546620230710111706118994"</f>
        <v>546620230710111706118994</v>
      </c>
      <c r="C439" s="7" t="s">
        <v>55</v>
      </c>
      <c r="D439" s="6" t="str">
        <f>"王赛"</f>
        <v>王赛</v>
      </c>
      <c r="E439" s="7" t="str">
        <f t="shared" si="11"/>
        <v>女</v>
      </c>
    </row>
    <row r="440" spans="1:5" ht="34.5" customHeight="1">
      <c r="A440" s="6">
        <v>437</v>
      </c>
      <c r="B440" s="7" t="str">
        <f>"546620230709233213118558"</f>
        <v>546620230709233213118558</v>
      </c>
      <c r="C440" s="7" t="s">
        <v>55</v>
      </c>
      <c r="D440" s="6" t="str">
        <f>"李金玲"</f>
        <v>李金玲</v>
      </c>
      <c r="E440" s="7" t="str">
        <f t="shared" si="11"/>
        <v>女</v>
      </c>
    </row>
    <row r="441" spans="1:5" ht="34.5" customHeight="1">
      <c r="A441" s="6">
        <v>438</v>
      </c>
      <c r="B441" s="7" t="str">
        <f>"546620230710123007119100"</f>
        <v>546620230710123007119100</v>
      </c>
      <c r="C441" s="7" t="s">
        <v>55</v>
      </c>
      <c r="D441" s="6" t="str">
        <f>"吴春燕"</f>
        <v>吴春燕</v>
      </c>
      <c r="E441" s="7" t="str">
        <f t="shared" si="11"/>
        <v>女</v>
      </c>
    </row>
    <row r="442" spans="1:5" ht="34.5" customHeight="1">
      <c r="A442" s="6">
        <v>439</v>
      </c>
      <c r="B442" s="7" t="str">
        <f>"546620230709195704118341"</f>
        <v>546620230709195704118341</v>
      </c>
      <c r="C442" s="7" t="s">
        <v>55</v>
      </c>
      <c r="D442" s="6" t="str">
        <f>"蔡少玲"</f>
        <v>蔡少玲</v>
      </c>
      <c r="E442" s="7" t="str">
        <f t="shared" si="11"/>
        <v>女</v>
      </c>
    </row>
    <row r="443" spans="1:5" ht="34.5" customHeight="1">
      <c r="A443" s="6">
        <v>440</v>
      </c>
      <c r="B443" s="7" t="str">
        <f>"546620230710123307119101"</f>
        <v>546620230710123307119101</v>
      </c>
      <c r="C443" s="7" t="s">
        <v>55</v>
      </c>
      <c r="D443" s="6" t="str">
        <f>"王二逢"</f>
        <v>王二逢</v>
      </c>
      <c r="E443" s="7" t="str">
        <f t="shared" si="11"/>
        <v>女</v>
      </c>
    </row>
    <row r="444" spans="1:5" ht="34.5" customHeight="1">
      <c r="A444" s="6">
        <v>441</v>
      </c>
      <c r="B444" s="7" t="str">
        <f>"546620230709095002117954"</f>
        <v>546620230709095002117954</v>
      </c>
      <c r="C444" s="7" t="s">
        <v>55</v>
      </c>
      <c r="D444" s="6" t="str">
        <f>"李小慧"</f>
        <v>李小慧</v>
      </c>
      <c r="E444" s="7" t="str">
        <f t="shared" si="11"/>
        <v>女</v>
      </c>
    </row>
    <row r="445" spans="1:5" ht="34.5" customHeight="1">
      <c r="A445" s="6">
        <v>442</v>
      </c>
      <c r="B445" s="7" t="str">
        <f>"546620230707230922115441"</f>
        <v>546620230707230922115441</v>
      </c>
      <c r="C445" s="7" t="s">
        <v>55</v>
      </c>
      <c r="D445" s="6" t="str">
        <f>"符多燕"</f>
        <v>符多燕</v>
      </c>
      <c r="E445" s="7" t="str">
        <f t="shared" si="11"/>
        <v>女</v>
      </c>
    </row>
    <row r="446" spans="1:5" ht="34.5" customHeight="1">
      <c r="A446" s="6">
        <v>443</v>
      </c>
      <c r="B446" s="7" t="str">
        <f>"546620230710114321119050"</f>
        <v>546620230710114321119050</v>
      </c>
      <c r="C446" s="7" t="s">
        <v>55</v>
      </c>
      <c r="D446" s="6" t="str">
        <f>"王碧霞"</f>
        <v>王碧霞</v>
      </c>
      <c r="E446" s="7" t="str">
        <f t="shared" si="11"/>
        <v>女</v>
      </c>
    </row>
    <row r="447" spans="1:5" ht="34.5" customHeight="1">
      <c r="A447" s="6">
        <v>444</v>
      </c>
      <c r="B447" s="7" t="str">
        <f>"546620230710125435119119"</f>
        <v>546620230710125435119119</v>
      </c>
      <c r="C447" s="7" t="s">
        <v>55</v>
      </c>
      <c r="D447" s="6" t="str">
        <f>"黄金美"</f>
        <v>黄金美</v>
      </c>
      <c r="E447" s="7" t="str">
        <f t="shared" si="11"/>
        <v>女</v>
      </c>
    </row>
    <row r="448" spans="1:5" ht="34.5" customHeight="1">
      <c r="A448" s="6">
        <v>445</v>
      </c>
      <c r="B448" s="7" t="str">
        <f>"546620230710124328119110"</f>
        <v>546620230710124328119110</v>
      </c>
      <c r="C448" s="7" t="s">
        <v>55</v>
      </c>
      <c r="D448" s="6" t="str">
        <f>"秦济霞"</f>
        <v>秦济霞</v>
      </c>
      <c r="E448" s="7" t="str">
        <f t="shared" si="11"/>
        <v>女</v>
      </c>
    </row>
    <row r="449" spans="1:5" ht="34.5" customHeight="1">
      <c r="A449" s="6">
        <v>446</v>
      </c>
      <c r="B449" s="7" t="str">
        <f>"546620230709124639118069"</f>
        <v>546620230709124639118069</v>
      </c>
      <c r="C449" s="7" t="s">
        <v>55</v>
      </c>
      <c r="D449" s="6" t="str">
        <f>" 邓丽君"</f>
        <v> 邓丽君</v>
      </c>
      <c r="E449" s="7" t="str">
        <f t="shared" si="11"/>
        <v>女</v>
      </c>
    </row>
    <row r="450" spans="1:5" ht="34.5" customHeight="1">
      <c r="A450" s="6">
        <v>447</v>
      </c>
      <c r="B450" s="7" t="str">
        <f>"546620230710130114119124"</f>
        <v>546620230710130114119124</v>
      </c>
      <c r="C450" s="7" t="s">
        <v>55</v>
      </c>
      <c r="D450" s="6" t="str">
        <f>"陈小燕"</f>
        <v>陈小燕</v>
      </c>
      <c r="E450" s="7" t="str">
        <f aca="true" t="shared" si="12" ref="E450:E513">"女"</f>
        <v>女</v>
      </c>
    </row>
    <row r="451" spans="1:5" ht="34.5" customHeight="1">
      <c r="A451" s="6">
        <v>448</v>
      </c>
      <c r="B451" s="7" t="str">
        <f>"546620230710093918118787"</f>
        <v>546620230710093918118787</v>
      </c>
      <c r="C451" s="7" t="s">
        <v>55</v>
      </c>
      <c r="D451" s="6" t="str">
        <f>"符水喜"</f>
        <v>符水喜</v>
      </c>
      <c r="E451" s="7" t="str">
        <f t="shared" si="12"/>
        <v>女</v>
      </c>
    </row>
    <row r="452" spans="1:5" ht="34.5" customHeight="1">
      <c r="A452" s="6">
        <v>449</v>
      </c>
      <c r="B452" s="7" t="str">
        <f>"546620230710092248118757"</f>
        <v>546620230710092248118757</v>
      </c>
      <c r="C452" s="7" t="s">
        <v>55</v>
      </c>
      <c r="D452" s="6" t="str">
        <f>"吴晓霞"</f>
        <v>吴晓霞</v>
      </c>
      <c r="E452" s="7" t="str">
        <f t="shared" si="12"/>
        <v>女</v>
      </c>
    </row>
    <row r="453" spans="1:5" ht="34.5" customHeight="1">
      <c r="A453" s="6">
        <v>450</v>
      </c>
      <c r="B453" s="7" t="str">
        <f>"546620230710090616118727"</f>
        <v>546620230710090616118727</v>
      </c>
      <c r="C453" s="7" t="s">
        <v>55</v>
      </c>
      <c r="D453" s="6" t="str">
        <f>"王巧娜"</f>
        <v>王巧娜</v>
      </c>
      <c r="E453" s="7" t="str">
        <f t="shared" si="12"/>
        <v>女</v>
      </c>
    </row>
    <row r="454" spans="1:5" ht="34.5" customHeight="1">
      <c r="A454" s="6">
        <v>451</v>
      </c>
      <c r="B454" s="7" t="str">
        <f>"546620230707215356115189"</f>
        <v>546620230707215356115189</v>
      </c>
      <c r="C454" s="7" t="s">
        <v>55</v>
      </c>
      <c r="D454" s="6" t="str">
        <f>"吴如"</f>
        <v>吴如</v>
      </c>
      <c r="E454" s="7" t="str">
        <f t="shared" si="12"/>
        <v>女</v>
      </c>
    </row>
    <row r="455" spans="1:5" ht="34.5" customHeight="1">
      <c r="A455" s="6">
        <v>452</v>
      </c>
      <c r="B455" s="7" t="str">
        <f>"546620230708092339115893"</f>
        <v>546620230708092339115893</v>
      </c>
      <c r="C455" s="7" t="s">
        <v>55</v>
      </c>
      <c r="D455" s="6" t="str">
        <f>"蔡娇娜"</f>
        <v>蔡娇娜</v>
      </c>
      <c r="E455" s="7" t="str">
        <f t="shared" si="12"/>
        <v>女</v>
      </c>
    </row>
    <row r="456" spans="1:5" ht="34.5" customHeight="1">
      <c r="A456" s="6">
        <v>453</v>
      </c>
      <c r="B456" s="7" t="str">
        <f>"546620230710140848119183"</f>
        <v>546620230710140848119183</v>
      </c>
      <c r="C456" s="7" t="s">
        <v>55</v>
      </c>
      <c r="D456" s="6" t="str">
        <f>"官小芳"</f>
        <v>官小芳</v>
      </c>
      <c r="E456" s="7" t="str">
        <f t="shared" si="12"/>
        <v>女</v>
      </c>
    </row>
    <row r="457" spans="1:5" ht="34.5" customHeight="1">
      <c r="A457" s="6">
        <v>454</v>
      </c>
      <c r="B457" s="7" t="str">
        <f>"546620230707090453111758"</f>
        <v>546620230707090453111758</v>
      </c>
      <c r="C457" s="7" t="s">
        <v>55</v>
      </c>
      <c r="D457" s="6" t="str">
        <f>"陈小雷"</f>
        <v>陈小雷</v>
      </c>
      <c r="E457" s="7" t="str">
        <f t="shared" si="12"/>
        <v>女</v>
      </c>
    </row>
    <row r="458" spans="1:5" ht="34.5" customHeight="1">
      <c r="A458" s="6">
        <v>455</v>
      </c>
      <c r="B458" s="7" t="str">
        <f>"546620230709114124118036"</f>
        <v>546620230709114124118036</v>
      </c>
      <c r="C458" s="7" t="s">
        <v>55</v>
      </c>
      <c r="D458" s="6" t="str">
        <f>"郭丽婷"</f>
        <v>郭丽婷</v>
      </c>
      <c r="E458" s="7" t="str">
        <f t="shared" si="12"/>
        <v>女</v>
      </c>
    </row>
    <row r="459" spans="1:5" ht="34.5" customHeight="1">
      <c r="A459" s="6">
        <v>456</v>
      </c>
      <c r="B459" s="7" t="str">
        <f>"546620230707210422115033"</f>
        <v>546620230707210422115033</v>
      </c>
      <c r="C459" s="7" t="s">
        <v>55</v>
      </c>
      <c r="D459" s="6" t="str">
        <f>"叶之慧"</f>
        <v>叶之慧</v>
      </c>
      <c r="E459" s="7" t="str">
        <f t="shared" si="12"/>
        <v>女</v>
      </c>
    </row>
    <row r="460" spans="1:5" ht="34.5" customHeight="1">
      <c r="A460" s="6">
        <v>457</v>
      </c>
      <c r="B460" s="7" t="str">
        <f>"546620230707090219111746"</f>
        <v>546620230707090219111746</v>
      </c>
      <c r="C460" s="7" t="s">
        <v>55</v>
      </c>
      <c r="D460" s="6" t="str">
        <f>"石娥"</f>
        <v>石娥</v>
      </c>
      <c r="E460" s="7" t="str">
        <f t="shared" si="12"/>
        <v>女</v>
      </c>
    </row>
    <row r="461" spans="1:5" ht="34.5" customHeight="1">
      <c r="A461" s="6">
        <v>458</v>
      </c>
      <c r="B461" s="7" t="str">
        <f>"546620230710153050119255"</f>
        <v>546620230710153050119255</v>
      </c>
      <c r="C461" s="7" t="s">
        <v>55</v>
      </c>
      <c r="D461" s="6" t="str">
        <f>"林喜威"</f>
        <v>林喜威</v>
      </c>
      <c r="E461" s="7" t="str">
        <f t="shared" si="12"/>
        <v>女</v>
      </c>
    </row>
    <row r="462" spans="1:5" ht="34.5" customHeight="1">
      <c r="A462" s="6">
        <v>459</v>
      </c>
      <c r="B462" s="7" t="str">
        <f>"546620230707104426112416"</f>
        <v>546620230707104426112416</v>
      </c>
      <c r="C462" s="7" t="s">
        <v>55</v>
      </c>
      <c r="D462" s="6" t="str">
        <f>"葛百灵"</f>
        <v>葛百灵</v>
      </c>
      <c r="E462" s="7" t="str">
        <f t="shared" si="12"/>
        <v>女</v>
      </c>
    </row>
    <row r="463" spans="1:5" ht="34.5" customHeight="1">
      <c r="A463" s="6">
        <v>460</v>
      </c>
      <c r="B463" s="7" t="str">
        <f>"546620230710133419119159"</f>
        <v>546620230710133419119159</v>
      </c>
      <c r="C463" s="7" t="s">
        <v>55</v>
      </c>
      <c r="D463" s="6" t="str">
        <f>"陈玲妹"</f>
        <v>陈玲妹</v>
      </c>
      <c r="E463" s="7" t="str">
        <f t="shared" si="12"/>
        <v>女</v>
      </c>
    </row>
    <row r="464" spans="1:5" ht="34.5" customHeight="1">
      <c r="A464" s="6">
        <v>461</v>
      </c>
      <c r="B464" s="7" t="str">
        <f>"546620230710163532119329"</f>
        <v>546620230710163532119329</v>
      </c>
      <c r="C464" s="7" t="s">
        <v>55</v>
      </c>
      <c r="D464" s="6" t="str">
        <f>"冼彩花"</f>
        <v>冼彩花</v>
      </c>
      <c r="E464" s="7" t="str">
        <f t="shared" si="12"/>
        <v>女</v>
      </c>
    </row>
    <row r="465" spans="1:5" ht="34.5" customHeight="1">
      <c r="A465" s="6">
        <v>462</v>
      </c>
      <c r="B465" s="7" t="str">
        <f>"546620230710153428119259"</f>
        <v>546620230710153428119259</v>
      </c>
      <c r="C465" s="7" t="s">
        <v>55</v>
      </c>
      <c r="D465" s="6" t="str">
        <f>"王丹丹"</f>
        <v>王丹丹</v>
      </c>
      <c r="E465" s="7" t="str">
        <f t="shared" si="12"/>
        <v>女</v>
      </c>
    </row>
    <row r="466" spans="1:5" ht="34.5" customHeight="1">
      <c r="A466" s="6">
        <v>463</v>
      </c>
      <c r="B466" s="7" t="str">
        <f>"546620230709194721118334"</f>
        <v>546620230709194721118334</v>
      </c>
      <c r="C466" s="7" t="s">
        <v>55</v>
      </c>
      <c r="D466" s="6" t="str">
        <f>"陈茹冰"</f>
        <v>陈茹冰</v>
      </c>
      <c r="E466" s="7" t="str">
        <f t="shared" si="12"/>
        <v>女</v>
      </c>
    </row>
    <row r="467" spans="1:5" ht="34.5" customHeight="1">
      <c r="A467" s="6">
        <v>464</v>
      </c>
      <c r="B467" s="7" t="str">
        <f>"546620230707175556114463"</f>
        <v>546620230707175556114463</v>
      </c>
      <c r="C467" s="7" t="s">
        <v>55</v>
      </c>
      <c r="D467" s="6" t="str">
        <f>"郭金丹"</f>
        <v>郭金丹</v>
      </c>
      <c r="E467" s="7" t="str">
        <f t="shared" si="12"/>
        <v>女</v>
      </c>
    </row>
    <row r="468" spans="1:5" ht="34.5" customHeight="1">
      <c r="A468" s="6">
        <v>465</v>
      </c>
      <c r="B468" s="7" t="str">
        <f>"546620230707122906112968"</f>
        <v>546620230707122906112968</v>
      </c>
      <c r="C468" s="7" t="s">
        <v>55</v>
      </c>
      <c r="D468" s="6" t="str">
        <f>"王钰"</f>
        <v>王钰</v>
      </c>
      <c r="E468" s="7" t="str">
        <f t="shared" si="12"/>
        <v>女</v>
      </c>
    </row>
    <row r="469" spans="1:5" ht="34.5" customHeight="1">
      <c r="A469" s="6">
        <v>466</v>
      </c>
      <c r="B469" s="7" t="str">
        <f>"546620230710170044119349"</f>
        <v>546620230710170044119349</v>
      </c>
      <c r="C469" s="7" t="s">
        <v>55</v>
      </c>
      <c r="D469" s="6" t="str">
        <f>"邓燕萍"</f>
        <v>邓燕萍</v>
      </c>
      <c r="E469" s="7" t="str">
        <f t="shared" si="12"/>
        <v>女</v>
      </c>
    </row>
    <row r="470" spans="1:5" ht="34.5" customHeight="1">
      <c r="A470" s="6">
        <v>467</v>
      </c>
      <c r="B470" s="7" t="str">
        <f>"546620230708140001116836"</f>
        <v>546620230708140001116836</v>
      </c>
      <c r="C470" s="7" t="s">
        <v>55</v>
      </c>
      <c r="D470" s="6" t="str">
        <f>"韦娇馨"</f>
        <v>韦娇馨</v>
      </c>
      <c r="E470" s="7" t="str">
        <f t="shared" si="12"/>
        <v>女</v>
      </c>
    </row>
    <row r="471" spans="1:5" ht="34.5" customHeight="1">
      <c r="A471" s="6">
        <v>468</v>
      </c>
      <c r="B471" s="7" t="str">
        <f>"546620230708154750117274"</f>
        <v>546620230708154750117274</v>
      </c>
      <c r="C471" s="7" t="s">
        <v>55</v>
      </c>
      <c r="D471" s="6" t="str">
        <f>"陈春静"</f>
        <v>陈春静</v>
      </c>
      <c r="E471" s="7" t="str">
        <f t="shared" si="12"/>
        <v>女</v>
      </c>
    </row>
    <row r="472" spans="1:5" ht="34.5" customHeight="1">
      <c r="A472" s="6">
        <v>469</v>
      </c>
      <c r="B472" s="7" t="str">
        <f>"546620230710160832119304"</f>
        <v>546620230710160832119304</v>
      </c>
      <c r="C472" s="7" t="s">
        <v>55</v>
      </c>
      <c r="D472" s="6" t="str">
        <f>"李小雪"</f>
        <v>李小雪</v>
      </c>
      <c r="E472" s="7" t="str">
        <f t="shared" si="12"/>
        <v>女</v>
      </c>
    </row>
    <row r="473" spans="1:5" ht="34.5" customHeight="1">
      <c r="A473" s="6">
        <v>470</v>
      </c>
      <c r="B473" s="7" t="str">
        <f>"546620230710170053119350"</f>
        <v>546620230710170053119350</v>
      </c>
      <c r="C473" s="7" t="s">
        <v>55</v>
      </c>
      <c r="D473" s="6" t="str">
        <f>"李翠珍"</f>
        <v>李翠珍</v>
      </c>
      <c r="E473" s="7" t="str">
        <f t="shared" si="12"/>
        <v>女</v>
      </c>
    </row>
    <row r="474" spans="1:5" ht="34.5" customHeight="1">
      <c r="A474" s="6">
        <v>471</v>
      </c>
      <c r="B474" s="7" t="str">
        <f>"546620230710120325119070"</f>
        <v>546620230710120325119070</v>
      </c>
      <c r="C474" s="7" t="s">
        <v>55</v>
      </c>
      <c r="D474" s="6" t="str">
        <f>"曾文"</f>
        <v>曾文</v>
      </c>
      <c r="E474" s="7" t="str">
        <f t="shared" si="12"/>
        <v>女</v>
      </c>
    </row>
    <row r="475" spans="1:5" ht="34.5" customHeight="1">
      <c r="A475" s="6">
        <v>472</v>
      </c>
      <c r="B475" s="7" t="str">
        <f>"546620230709090342117936"</f>
        <v>546620230709090342117936</v>
      </c>
      <c r="C475" s="7" t="s">
        <v>55</v>
      </c>
      <c r="D475" s="6" t="str">
        <f>"林娜"</f>
        <v>林娜</v>
      </c>
      <c r="E475" s="7" t="str">
        <f t="shared" si="12"/>
        <v>女</v>
      </c>
    </row>
    <row r="476" spans="1:5" ht="34.5" customHeight="1">
      <c r="A476" s="6">
        <v>473</v>
      </c>
      <c r="B476" s="7" t="str">
        <f>"546620230708093113115911"</f>
        <v>546620230708093113115911</v>
      </c>
      <c r="C476" s="7" t="s">
        <v>55</v>
      </c>
      <c r="D476" s="6" t="str">
        <f>"王丽"</f>
        <v>王丽</v>
      </c>
      <c r="E476" s="7" t="str">
        <f t="shared" si="12"/>
        <v>女</v>
      </c>
    </row>
    <row r="477" spans="1:5" ht="34.5" customHeight="1">
      <c r="A477" s="6">
        <v>474</v>
      </c>
      <c r="B477" s="7" t="str">
        <f>"546620230710134847119172"</f>
        <v>546620230710134847119172</v>
      </c>
      <c r="C477" s="7" t="s">
        <v>55</v>
      </c>
      <c r="D477" s="6" t="str">
        <f>"吴小燕"</f>
        <v>吴小燕</v>
      </c>
      <c r="E477" s="7" t="str">
        <f t="shared" si="12"/>
        <v>女</v>
      </c>
    </row>
    <row r="478" spans="1:5" ht="34.5" customHeight="1">
      <c r="A478" s="6">
        <v>475</v>
      </c>
      <c r="B478" s="7" t="str">
        <f>"546620230708190626117648"</f>
        <v>546620230708190626117648</v>
      </c>
      <c r="C478" s="7" t="s">
        <v>55</v>
      </c>
      <c r="D478" s="6" t="str">
        <f>"唐香云"</f>
        <v>唐香云</v>
      </c>
      <c r="E478" s="7" t="str">
        <f t="shared" si="12"/>
        <v>女</v>
      </c>
    </row>
    <row r="479" spans="1:5" ht="34.5" customHeight="1">
      <c r="A479" s="6">
        <v>476</v>
      </c>
      <c r="B479" s="7" t="str">
        <f>"546620230710181632119399"</f>
        <v>546620230710181632119399</v>
      </c>
      <c r="C479" s="7" t="s">
        <v>55</v>
      </c>
      <c r="D479" s="6" t="str">
        <f>"潘燕"</f>
        <v>潘燕</v>
      </c>
      <c r="E479" s="7" t="str">
        <f t="shared" si="12"/>
        <v>女</v>
      </c>
    </row>
    <row r="480" spans="1:5" ht="34.5" customHeight="1">
      <c r="A480" s="6">
        <v>477</v>
      </c>
      <c r="B480" s="7" t="str">
        <f>"546620230710183933119412"</f>
        <v>546620230710183933119412</v>
      </c>
      <c r="C480" s="7" t="s">
        <v>55</v>
      </c>
      <c r="D480" s="6" t="str">
        <f>"谢秀玲"</f>
        <v>谢秀玲</v>
      </c>
      <c r="E480" s="7" t="str">
        <f t="shared" si="12"/>
        <v>女</v>
      </c>
    </row>
    <row r="481" spans="1:5" ht="34.5" customHeight="1">
      <c r="A481" s="6">
        <v>478</v>
      </c>
      <c r="B481" s="7" t="str">
        <f>"546620230710170328119351"</f>
        <v>546620230710170328119351</v>
      </c>
      <c r="C481" s="7" t="s">
        <v>55</v>
      </c>
      <c r="D481" s="6" t="str">
        <f>"余春梅"</f>
        <v>余春梅</v>
      </c>
      <c r="E481" s="7" t="str">
        <f t="shared" si="12"/>
        <v>女</v>
      </c>
    </row>
    <row r="482" spans="1:5" ht="34.5" customHeight="1">
      <c r="A482" s="6">
        <v>479</v>
      </c>
      <c r="B482" s="7" t="str">
        <f>"546620230710111434118989"</f>
        <v>546620230710111434118989</v>
      </c>
      <c r="C482" s="7" t="s">
        <v>55</v>
      </c>
      <c r="D482" s="6" t="str">
        <f>" 张宝雅"</f>
        <v> 张宝雅</v>
      </c>
      <c r="E482" s="7" t="str">
        <f t="shared" si="12"/>
        <v>女</v>
      </c>
    </row>
    <row r="483" spans="1:5" ht="34.5" customHeight="1">
      <c r="A483" s="6">
        <v>480</v>
      </c>
      <c r="B483" s="7" t="str">
        <f>"546620230709172823118250"</f>
        <v>546620230709172823118250</v>
      </c>
      <c r="C483" s="7" t="s">
        <v>55</v>
      </c>
      <c r="D483" s="6" t="str">
        <f>"梁敏"</f>
        <v>梁敏</v>
      </c>
      <c r="E483" s="7" t="str">
        <f t="shared" si="12"/>
        <v>女</v>
      </c>
    </row>
    <row r="484" spans="1:5" ht="34.5" customHeight="1">
      <c r="A484" s="6">
        <v>481</v>
      </c>
      <c r="B484" s="7" t="str">
        <f>"546620230710183636119410"</f>
        <v>546620230710183636119410</v>
      </c>
      <c r="C484" s="7" t="s">
        <v>55</v>
      </c>
      <c r="D484" s="6" t="str">
        <f>"李少云"</f>
        <v>李少云</v>
      </c>
      <c r="E484" s="7" t="str">
        <f t="shared" si="12"/>
        <v>女</v>
      </c>
    </row>
    <row r="485" spans="1:5" ht="34.5" customHeight="1">
      <c r="A485" s="6">
        <v>482</v>
      </c>
      <c r="B485" s="7" t="str">
        <f>"546620230710100905118845"</f>
        <v>546620230710100905118845</v>
      </c>
      <c r="C485" s="7" t="s">
        <v>55</v>
      </c>
      <c r="D485" s="6" t="str">
        <f>"雷新新"</f>
        <v>雷新新</v>
      </c>
      <c r="E485" s="7" t="str">
        <f t="shared" si="12"/>
        <v>女</v>
      </c>
    </row>
    <row r="486" spans="1:5" ht="34.5" customHeight="1">
      <c r="A486" s="6">
        <v>483</v>
      </c>
      <c r="B486" s="7" t="str">
        <f>"546620230707153145113828"</f>
        <v>546620230707153145113828</v>
      </c>
      <c r="C486" s="7" t="s">
        <v>55</v>
      </c>
      <c r="D486" s="6" t="str">
        <f>"陈春燕"</f>
        <v>陈春燕</v>
      </c>
      <c r="E486" s="7" t="str">
        <f t="shared" si="12"/>
        <v>女</v>
      </c>
    </row>
    <row r="487" spans="1:5" ht="34.5" customHeight="1">
      <c r="A487" s="6">
        <v>484</v>
      </c>
      <c r="B487" s="7" t="str">
        <f>"546620230710191330119433"</f>
        <v>546620230710191330119433</v>
      </c>
      <c r="C487" s="7" t="s">
        <v>55</v>
      </c>
      <c r="D487" s="6" t="str">
        <f>"王秀红"</f>
        <v>王秀红</v>
      </c>
      <c r="E487" s="7" t="str">
        <f t="shared" si="12"/>
        <v>女</v>
      </c>
    </row>
    <row r="488" spans="1:5" ht="34.5" customHeight="1">
      <c r="A488" s="6">
        <v>485</v>
      </c>
      <c r="B488" s="7" t="str">
        <f>"546620230710191414119436"</f>
        <v>546620230710191414119436</v>
      </c>
      <c r="C488" s="7" t="s">
        <v>55</v>
      </c>
      <c r="D488" s="6" t="str">
        <f>"蔡兴莉"</f>
        <v>蔡兴莉</v>
      </c>
      <c r="E488" s="7" t="str">
        <f t="shared" si="12"/>
        <v>女</v>
      </c>
    </row>
    <row r="489" spans="1:5" ht="34.5" customHeight="1">
      <c r="A489" s="6">
        <v>486</v>
      </c>
      <c r="B489" s="7" t="str">
        <f>"546620230710195732119464"</f>
        <v>546620230710195732119464</v>
      </c>
      <c r="C489" s="7" t="s">
        <v>55</v>
      </c>
      <c r="D489" s="6" t="str">
        <f>"陈丽葵"</f>
        <v>陈丽葵</v>
      </c>
      <c r="E489" s="7" t="str">
        <f t="shared" si="12"/>
        <v>女</v>
      </c>
    </row>
    <row r="490" spans="1:5" ht="34.5" customHeight="1">
      <c r="A490" s="6">
        <v>487</v>
      </c>
      <c r="B490" s="7" t="str">
        <f>"546620230709091755117939"</f>
        <v>546620230709091755117939</v>
      </c>
      <c r="C490" s="7" t="s">
        <v>55</v>
      </c>
      <c r="D490" s="6" t="str">
        <f>"陈玲"</f>
        <v>陈玲</v>
      </c>
      <c r="E490" s="7" t="str">
        <f t="shared" si="12"/>
        <v>女</v>
      </c>
    </row>
    <row r="491" spans="1:5" ht="34.5" customHeight="1">
      <c r="A491" s="6">
        <v>488</v>
      </c>
      <c r="B491" s="7" t="str">
        <f>"546620230710193452119448"</f>
        <v>546620230710193452119448</v>
      </c>
      <c r="C491" s="7" t="s">
        <v>55</v>
      </c>
      <c r="D491" s="6" t="str">
        <f>"张春"</f>
        <v>张春</v>
      </c>
      <c r="E491" s="7" t="str">
        <f t="shared" si="12"/>
        <v>女</v>
      </c>
    </row>
    <row r="492" spans="1:5" ht="34.5" customHeight="1">
      <c r="A492" s="6">
        <v>489</v>
      </c>
      <c r="B492" s="7" t="str">
        <f>"546620230710132740119149"</f>
        <v>546620230710132740119149</v>
      </c>
      <c r="C492" s="7" t="s">
        <v>55</v>
      </c>
      <c r="D492" s="6" t="str">
        <f>"肖英"</f>
        <v>肖英</v>
      </c>
      <c r="E492" s="7" t="str">
        <f t="shared" si="12"/>
        <v>女</v>
      </c>
    </row>
    <row r="493" spans="1:5" ht="34.5" customHeight="1">
      <c r="A493" s="6">
        <v>490</v>
      </c>
      <c r="B493" s="7" t="str">
        <f>"546620230707184432114609"</f>
        <v>546620230707184432114609</v>
      </c>
      <c r="C493" s="7" t="s">
        <v>55</v>
      </c>
      <c r="D493" s="6" t="str">
        <f>"文媛媛"</f>
        <v>文媛媛</v>
      </c>
      <c r="E493" s="7" t="str">
        <f t="shared" si="12"/>
        <v>女</v>
      </c>
    </row>
    <row r="494" spans="1:5" ht="34.5" customHeight="1">
      <c r="A494" s="6">
        <v>491</v>
      </c>
      <c r="B494" s="7" t="str">
        <f>"546620230709181821118284"</f>
        <v>546620230709181821118284</v>
      </c>
      <c r="C494" s="7" t="s">
        <v>55</v>
      </c>
      <c r="D494" s="6" t="str">
        <f>"肖灵"</f>
        <v>肖灵</v>
      </c>
      <c r="E494" s="7" t="str">
        <f t="shared" si="12"/>
        <v>女</v>
      </c>
    </row>
    <row r="495" spans="1:5" ht="34.5" customHeight="1">
      <c r="A495" s="6">
        <v>492</v>
      </c>
      <c r="B495" s="7" t="str">
        <f>"546620230710203228119489"</f>
        <v>546620230710203228119489</v>
      </c>
      <c r="C495" s="7" t="s">
        <v>55</v>
      </c>
      <c r="D495" s="6" t="str">
        <f>"洪叶"</f>
        <v>洪叶</v>
      </c>
      <c r="E495" s="7" t="str">
        <f t="shared" si="12"/>
        <v>女</v>
      </c>
    </row>
    <row r="496" spans="1:5" ht="34.5" customHeight="1">
      <c r="A496" s="6">
        <v>493</v>
      </c>
      <c r="B496" s="7" t="str">
        <f>"546620230710204328119504"</f>
        <v>546620230710204328119504</v>
      </c>
      <c r="C496" s="7" t="s">
        <v>55</v>
      </c>
      <c r="D496" s="6" t="str">
        <f>"吴璨"</f>
        <v>吴璨</v>
      </c>
      <c r="E496" s="7" t="str">
        <f t="shared" si="12"/>
        <v>女</v>
      </c>
    </row>
    <row r="497" spans="1:5" ht="34.5" customHeight="1">
      <c r="A497" s="6">
        <v>494</v>
      </c>
      <c r="B497" s="7" t="str">
        <f>"546620230710203451119493"</f>
        <v>546620230710203451119493</v>
      </c>
      <c r="C497" s="7" t="s">
        <v>55</v>
      </c>
      <c r="D497" s="6" t="str">
        <f>"文一惠"</f>
        <v>文一惠</v>
      </c>
      <c r="E497" s="7" t="str">
        <f t="shared" si="12"/>
        <v>女</v>
      </c>
    </row>
    <row r="498" spans="1:5" ht="34.5" customHeight="1">
      <c r="A498" s="6">
        <v>495</v>
      </c>
      <c r="B498" s="7" t="str">
        <f>"546620230708021054115645"</f>
        <v>546620230708021054115645</v>
      </c>
      <c r="C498" s="7" t="s">
        <v>55</v>
      </c>
      <c r="D498" s="6" t="str">
        <f>"薛和乐"</f>
        <v>薛和乐</v>
      </c>
      <c r="E498" s="7" t="str">
        <f t="shared" si="12"/>
        <v>女</v>
      </c>
    </row>
    <row r="499" spans="1:5" ht="34.5" customHeight="1">
      <c r="A499" s="6">
        <v>496</v>
      </c>
      <c r="B499" s="7" t="str">
        <f>"546620230710112008118998"</f>
        <v>546620230710112008118998</v>
      </c>
      <c r="C499" s="7" t="s">
        <v>55</v>
      </c>
      <c r="D499" s="6" t="str">
        <f>"林惠梅"</f>
        <v>林惠梅</v>
      </c>
      <c r="E499" s="7" t="str">
        <f t="shared" si="12"/>
        <v>女</v>
      </c>
    </row>
    <row r="500" spans="1:5" ht="34.5" customHeight="1">
      <c r="A500" s="6">
        <v>497</v>
      </c>
      <c r="B500" s="7" t="str">
        <f>"546620230710204604119507"</f>
        <v>546620230710204604119507</v>
      </c>
      <c r="C500" s="7" t="s">
        <v>55</v>
      </c>
      <c r="D500" s="6" t="str">
        <f>"颜来南"</f>
        <v>颜来南</v>
      </c>
      <c r="E500" s="7" t="str">
        <f t="shared" si="12"/>
        <v>女</v>
      </c>
    </row>
    <row r="501" spans="1:5" ht="34.5" customHeight="1">
      <c r="A501" s="6">
        <v>498</v>
      </c>
      <c r="B501" s="7" t="str">
        <f>"546620230710193901119450"</f>
        <v>546620230710193901119450</v>
      </c>
      <c r="C501" s="7" t="s">
        <v>55</v>
      </c>
      <c r="D501" s="6" t="str">
        <f>"林彬"</f>
        <v>林彬</v>
      </c>
      <c r="E501" s="7" t="str">
        <f t="shared" si="12"/>
        <v>女</v>
      </c>
    </row>
    <row r="502" spans="1:5" ht="34.5" customHeight="1">
      <c r="A502" s="6">
        <v>499</v>
      </c>
      <c r="B502" s="7" t="str">
        <f>"546620230710205536119520"</f>
        <v>546620230710205536119520</v>
      </c>
      <c r="C502" s="7" t="s">
        <v>55</v>
      </c>
      <c r="D502" s="6" t="str">
        <f>"欧赛玉"</f>
        <v>欧赛玉</v>
      </c>
      <c r="E502" s="7" t="str">
        <f t="shared" si="12"/>
        <v>女</v>
      </c>
    </row>
    <row r="503" spans="1:5" ht="34.5" customHeight="1">
      <c r="A503" s="6">
        <v>500</v>
      </c>
      <c r="B503" s="7" t="str">
        <f>"546620230710000656118586"</f>
        <v>546620230710000656118586</v>
      </c>
      <c r="C503" s="7" t="s">
        <v>55</v>
      </c>
      <c r="D503" s="6" t="str">
        <f>"莫清敏"</f>
        <v>莫清敏</v>
      </c>
      <c r="E503" s="7" t="str">
        <f t="shared" si="12"/>
        <v>女</v>
      </c>
    </row>
    <row r="504" spans="1:5" ht="34.5" customHeight="1">
      <c r="A504" s="6">
        <v>501</v>
      </c>
      <c r="B504" s="7" t="str">
        <f>"546620230707195700114811"</f>
        <v>546620230707195700114811</v>
      </c>
      <c r="C504" s="7" t="s">
        <v>55</v>
      </c>
      <c r="D504" s="6" t="str">
        <f>"李宝文"</f>
        <v>李宝文</v>
      </c>
      <c r="E504" s="7" t="str">
        <f t="shared" si="12"/>
        <v>女</v>
      </c>
    </row>
    <row r="505" spans="1:5" ht="34.5" customHeight="1">
      <c r="A505" s="6">
        <v>502</v>
      </c>
      <c r="B505" s="7" t="str">
        <f>"546620230710220411119588"</f>
        <v>546620230710220411119588</v>
      </c>
      <c r="C505" s="7" t="s">
        <v>55</v>
      </c>
      <c r="D505" s="6" t="str">
        <f>"许春琼"</f>
        <v>许春琼</v>
      </c>
      <c r="E505" s="7" t="str">
        <f t="shared" si="12"/>
        <v>女</v>
      </c>
    </row>
    <row r="506" spans="1:5" ht="34.5" customHeight="1">
      <c r="A506" s="6">
        <v>503</v>
      </c>
      <c r="B506" s="7" t="str">
        <f>"546620230710001931118592"</f>
        <v>546620230710001931118592</v>
      </c>
      <c r="C506" s="7" t="s">
        <v>55</v>
      </c>
      <c r="D506" s="6" t="str">
        <f>"符行花"</f>
        <v>符行花</v>
      </c>
      <c r="E506" s="7" t="str">
        <f t="shared" si="12"/>
        <v>女</v>
      </c>
    </row>
    <row r="507" spans="1:5" ht="34.5" customHeight="1">
      <c r="A507" s="6">
        <v>504</v>
      </c>
      <c r="B507" s="7" t="str">
        <f>"546620230707194052114776"</f>
        <v>546620230707194052114776</v>
      </c>
      <c r="C507" s="7" t="s">
        <v>55</v>
      </c>
      <c r="D507" s="6" t="str">
        <f>"符淑霞"</f>
        <v>符淑霞</v>
      </c>
      <c r="E507" s="7" t="str">
        <f t="shared" si="12"/>
        <v>女</v>
      </c>
    </row>
    <row r="508" spans="1:5" ht="34.5" customHeight="1">
      <c r="A508" s="6">
        <v>505</v>
      </c>
      <c r="B508" s="7" t="str">
        <f>"546620230709221933118480"</f>
        <v>546620230709221933118480</v>
      </c>
      <c r="C508" s="7" t="s">
        <v>55</v>
      </c>
      <c r="D508" s="6" t="str">
        <f>"阮喜"</f>
        <v>阮喜</v>
      </c>
      <c r="E508" s="7" t="str">
        <f t="shared" si="12"/>
        <v>女</v>
      </c>
    </row>
    <row r="509" spans="1:5" ht="34.5" customHeight="1">
      <c r="A509" s="6">
        <v>506</v>
      </c>
      <c r="B509" s="7" t="str">
        <f>"546620230710213955119562"</f>
        <v>546620230710213955119562</v>
      </c>
      <c r="C509" s="7" t="s">
        <v>55</v>
      </c>
      <c r="D509" s="6" t="str">
        <f>"桂翠"</f>
        <v>桂翠</v>
      </c>
      <c r="E509" s="7" t="str">
        <f t="shared" si="12"/>
        <v>女</v>
      </c>
    </row>
    <row r="510" spans="1:5" ht="34.5" customHeight="1">
      <c r="A510" s="6">
        <v>507</v>
      </c>
      <c r="B510" s="7" t="str">
        <f>"546620230710225057119624"</f>
        <v>546620230710225057119624</v>
      </c>
      <c r="C510" s="7" t="s">
        <v>55</v>
      </c>
      <c r="D510" s="6" t="str">
        <f>"朱鸿婷"</f>
        <v>朱鸿婷</v>
      </c>
      <c r="E510" s="7" t="str">
        <f t="shared" si="12"/>
        <v>女</v>
      </c>
    </row>
    <row r="511" spans="1:5" ht="34.5" customHeight="1">
      <c r="A511" s="6">
        <v>508</v>
      </c>
      <c r="B511" s="7" t="str">
        <f>"546620230709224213118508"</f>
        <v>546620230709224213118508</v>
      </c>
      <c r="C511" s="7" t="s">
        <v>55</v>
      </c>
      <c r="D511" s="6" t="str">
        <f>"吴健转"</f>
        <v>吴健转</v>
      </c>
      <c r="E511" s="7" t="str">
        <f t="shared" si="12"/>
        <v>女</v>
      </c>
    </row>
    <row r="512" spans="1:5" ht="34.5" customHeight="1">
      <c r="A512" s="6">
        <v>509</v>
      </c>
      <c r="B512" s="7" t="str">
        <f>"546620230710204007119502"</f>
        <v>546620230710204007119502</v>
      </c>
      <c r="C512" s="7" t="s">
        <v>55</v>
      </c>
      <c r="D512" s="6" t="str">
        <f>"郭春贻"</f>
        <v>郭春贻</v>
      </c>
      <c r="E512" s="7" t="str">
        <f t="shared" si="12"/>
        <v>女</v>
      </c>
    </row>
    <row r="513" spans="1:5" ht="34.5" customHeight="1">
      <c r="A513" s="6">
        <v>510</v>
      </c>
      <c r="B513" s="7" t="str">
        <f>"546620230710105756118955"</f>
        <v>546620230710105756118955</v>
      </c>
      <c r="C513" s="7" t="s">
        <v>55</v>
      </c>
      <c r="D513" s="6" t="str">
        <f>"陈剑妹"</f>
        <v>陈剑妹</v>
      </c>
      <c r="E513" s="7" t="str">
        <f t="shared" si="12"/>
        <v>女</v>
      </c>
    </row>
    <row r="514" spans="1:5" ht="34.5" customHeight="1">
      <c r="A514" s="6">
        <v>511</v>
      </c>
      <c r="B514" s="7" t="str">
        <f>"546620230710122937119097"</f>
        <v>546620230710122937119097</v>
      </c>
      <c r="C514" s="7" t="s">
        <v>55</v>
      </c>
      <c r="D514" s="6" t="str">
        <f>"王玉芳"</f>
        <v>王玉芳</v>
      </c>
      <c r="E514" s="7" t="str">
        <f aca="true" t="shared" si="13" ref="E514:E562">"女"</f>
        <v>女</v>
      </c>
    </row>
    <row r="515" spans="1:5" ht="34.5" customHeight="1">
      <c r="A515" s="6">
        <v>512</v>
      </c>
      <c r="B515" s="7" t="str">
        <f>"546620230710175042119385"</f>
        <v>546620230710175042119385</v>
      </c>
      <c r="C515" s="7" t="s">
        <v>55</v>
      </c>
      <c r="D515" s="6" t="str">
        <f>"李彩霞"</f>
        <v>李彩霞</v>
      </c>
      <c r="E515" s="7" t="str">
        <f t="shared" si="13"/>
        <v>女</v>
      </c>
    </row>
    <row r="516" spans="1:5" ht="34.5" customHeight="1">
      <c r="A516" s="6">
        <v>513</v>
      </c>
      <c r="B516" s="7" t="str">
        <f>"546620230710232806119656"</f>
        <v>546620230710232806119656</v>
      </c>
      <c r="C516" s="7" t="s">
        <v>55</v>
      </c>
      <c r="D516" s="6" t="str">
        <f>"卢序源"</f>
        <v>卢序源</v>
      </c>
      <c r="E516" s="7" t="str">
        <f t="shared" si="13"/>
        <v>女</v>
      </c>
    </row>
    <row r="517" spans="1:5" ht="34.5" customHeight="1">
      <c r="A517" s="6">
        <v>514</v>
      </c>
      <c r="B517" s="7" t="str">
        <f>"546620230710233239119662"</f>
        <v>546620230710233239119662</v>
      </c>
      <c r="C517" s="7" t="s">
        <v>55</v>
      </c>
      <c r="D517" s="6" t="str">
        <f>"李盼盼"</f>
        <v>李盼盼</v>
      </c>
      <c r="E517" s="7" t="str">
        <f t="shared" si="13"/>
        <v>女</v>
      </c>
    </row>
    <row r="518" spans="1:5" ht="34.5" customHeight="1">
      <c r="A518" s="6">
        <v>515</v>
      </c>
      <c r="B518" s="7" t="str">
        <f>"546620230711004010119686"</f>
        <v>546620230711004010119686</v>
      </c>
      <c r="C518" s="7" t="s">
        <v>55</v>
      </c>
      <c r="D518" s="6" t="str">
        <f>"谭蓉"</f>
        <v>谭蓉</v>
      </c>
      <c r="E518" s="7" t="str">
        <f t="shared" si="13"/>
        <v>女</v>
      </c>
    </row>
    <row r="519" spans="1:5" ht="34.5" customHeight="1">
      <c r="A519" s="6">
        <v>516</v>
      </c>
      <c r="B519" s="7" t="str">
        <f>"546620230710183922119411"</f>
        <v>546620230710183922119411</v>
      </c>
      <c r="C519" s="7" t="s">
        <v>55</v>
      </c>
      <c r="D519" s="6" t="str">
        <f>"王亿"</f>
        <v>王亿</v>
      </c>
      <c r="E519" s="7" t="str">
        <f t="shared" si="13"/>
        <v>女</v>
      </c>
    </row>
    <row r="520" spans="1:5" ht="34.5" customHeight="1">
      <c r="A520" s="6">
        <v>517</v>
      </c>
      <c r="B520" s="7" t="str">
        <f>"546620230711012548119690"</f>
        <v>546620230711012548119690</v>
      </c>
      <c r="C520" s="7" t="s">
        <v>55</v>
      </c>
      <c r="D520" s="6" t="str">
        <f>"钟承秋"</f>
        <v>钟承秋</v>
      </c>
      <c r="E520" s="7" t="str">
        <f t="shared" si="13"/>
        <v>女</v>
      </c>
    </row>
    <row r="521" spans="1:5" ht="34.5" customHeight="1">
      <c r="A521" s="6">
        <v>518</v>
      </c>
      <c r="B521" s="7" t="str">
        <f>"546620230709010755117895"</f>
        <v>546620230709010755117895</v>
      </c>
      <c r="C521" s="7" t="s">
        <v>55</v>
      </c>
      <c r="D521" s="6" t="str">
        <f>"薛菊春"</f>
        <v>薛菊春</v>
      </c>
      <c r="E521" s="7" t="str">
        <f t="shared" si="13"/>
        <v>女</v>
      </c>
    </row>
    <row r="522" spans="1:5" ht="34.5" customHeight="1">
      <c r="A522" s="6">
        <v>519</v>
      </c>
      <c r="B522" s="7" t="str">
        <f>"546620230710195154119459"</f>
        <v>546620230710195154119459</v>
      </c>
      <c r="C522" s="7" t="s">
        <v>55</v>
      </c>
      <c r="D522" s="6" t="str">
        <f>"王浪"</f>
        <v>王浪</v>
      </c>
      <c r="E522" s="7" t="str">
        <f t="shared" si="13"/>
        <v>女</v>
      </c>
    </row>
    <row r="523" spans="1:5" ht="34.5" customHeight="1">
      <c r="A523" s="6">
        <v>520</v>
      </c>
      <c r="B523" s="7" t="str">
        <f>"546620230710160445119299"</f>
        <v>546620230710160445119299</v>
      </c>
      <c r="C523" s="7" t="s">
        <v>55</v>
      </c>
      <c r="D523" s="6" t="str">
        <f>"汪晶晶"</f>
        <v>汪晶晶</v>
      </c>
      <c r="E523" s="7" t="str">
        <f t="shared" si="13"/>
        <v>女</v>
      </c>
    </row>
    <row r="524" spans="1:5" ht="34.5" customHeight="1">
      <c r="A524" s="6">
        <v>521</v>
      </c>
      <c r="B524" s="7" t="str">
        <f>"546620230710231250119644"</f>
        <v>546620230710231250119644</v>
      </c>
      <c r="C524" s="7" t="s">
        <v>55</v>
      </c>
      <c r="D524" s="6" t="str">
        <f>"梁芬"</f>
        <v>梁芬</v>
      </c>
      <c r="E524" s="7" t="str">
        <f t="shared" si="13"/>
        <v>女</v>
      </c>
    </row>
    <row r="525" spans="1:5" ht="34.5" customHeight="1">
      <c r="A525" s="6">
        <v>522</v>
      </c>
      <c r="B525" s="7" t="str">
        <f>"546620230708153715117231"</f>
        <v>546620230708153715117231</v>
      </c>
      <c r="C525" s="7" t="s">
        <v>55</v>
      </c>
      <c r="D525" s="6" t="str">
        <f>"吴飞"</f>
        <v>吴飞</v>
      </c>
      <c r="E525" s="7" t="str">
        <f t="shared" si="13"/>
        <v>女</v>
      </c>
    </row>
    <row r="526" spans="1:5" ht="34.5" customHeight="1">
      <c r="A526" s="6">
        <v>523</v>
      </c>
      <c r="B526" s="7" t="str">
        <f>"546620230711085126119730"</f>
        <v>546620230711085126119730</v>
      </c>
      <c r="C526" s="7" t="s">
        <v>55</v>
      </c>
      <c r="D526" s="6" t="str">
        <f>"王永芳"</f>
        <v>王永芳</v>
      </c>
      <c r="E526" s="7" t="str">
        <f t="shared" si="13"/>
        <v>女</v>
      </c>
    </row>
    <row r="527" spans="1:5" ht="34.5" customHeight="1">
      <c r="A527" s="6">
        <v>524</v>
      </c>
      <c r="B527" s="7" t="str">
        <f>"546620230708171934117570"</f>
        <v>546620230708171934117570</v>
      </c>
      <c r="C527" s="7" t="s">
        <v>55</v>
      </c>
      <c r="D527" s="6" t="str">
        <f>"林燕翔"</f>
        <v>林燕翔</v>
      </c>
      <c r="E527" s="7" t="str">
        <f t="shared" si="13"/>
        <v>女</v>
      </c>
    </row>
    <row r="528" spans="1:5" ht="34.5" customHeight="1">
      <c r="A528" s="6">
        <v>525</v>
      </c>
      <c r="B528" s="7" t="str">
        <f>"546620230709224155118506"</f>
        <v>546620230709224155118506</v>
      </c>
      <c r="C528" s="7" t="s">
        <v>55</v>
      </c>
      <c r="D528" s="6" t="str">
        <f>"张烨"</f>
        <v>张烨</v>
      </c>
      <c r="E528" s="7" t="str">
        <f t="shared" si="13"/>
        <v>女</v>
      </c>
    </row>
    <row r="529" spans="1:5" ht="34.5" customHeight="1">
      <c r="A529" s="6">
        <v>526</v>
      </c>
      <c r="B529" s="7" t="str">
        <f>"546620230711100226119842"</f>
        <v>546620230711100226119842</v>
      </c>
      <c r="C529" s="7" t="s">
        <v>55</v>
      </c>
      <c r="D529" s="6" t="str">
        <f>"林玉娇"</f>
        <v>林玉娇</v>
      </c>
      <c r="E529" s="7" t="str">
        <f t="shared" si="13"/>
        <v>女</v>
      </c>
    </row>
    <row r="530" spans="1:5" ht="34.5" customHeight="1">
      <c r="A530" s="6">
        <v>527</v>
      </c>
      <c r="B530" s="7" t="str">
        <f>"546620230710095007118809"</f>
        <v>546620230710095007118809</v>
      </c>
      <c r="C530" s="7" t="s">
        <v>55</v>
      </c>
      <c r="D530" s="6" t="str">
        <f>"吴维君"</f>
        <v>吴维君</v>
      </c>
      <c r="E530" s="7" t="str">
        <f t="shared" si="13"/>
        <v>女</v>
      </c>
    </row>
    <row r="531" spans="1:5" ht="34.5" customHeight="1">
      <c r="A531" s="6">
        <v>528</v>
      </c>
      <c r="B531" s="7" t="str">
        <f>"546620230711101905119860"</f>
        <v>546620230711101905119860</v>
      </c>
      <c r="C531" s="7" t="s">
        <v>55</v>
      </c>
      <c r="D531" s="6" t="str">
        <f>"刘明鹃"</f>
        <v>刘明鹃</v>
      </c>
      <c r="E531" s="7" t="str">
        <f t="shared" si="13"/>
        <v>女</v>
      </c>
    </row>
    <row r="532" spans="1:5" ht="34.5" customHeight="1">
      <c r="A532" s="6">
        <v>529</v>
      </c>
      <c r="B532" s="7" t="str">
        <f>"546620230711102800119870"</f>
        <v>546620230711102800119870</v>
      </c>
      <c r="C532" s="7" t="s">
        <v>55</v>
      </c>
      <c r="D532" s="6" t="str">
        <f>"武凤超"</f>
        <v>武凤超</v>
      </c>
      <c r="E532" s="7" t="str">
        <f t="shared" si="13"/>
        <v>女</v>
      </c>
    </row>
    <row r="533" spans="1:5" ht="34.5" customHeight="1">
      <c r="A533" s="6">
        <v>530</v>
      </c>
      <c r="B533" s="7" t="str">
        <f>"546620230711095646119834"</f>
        <v>546620230711095646119834</v>
      </c>
      <c r="C533" s="7" t="s">
        <v>55</v>
      </c>
      <c r="D533" s="6" t="str">
        <f>"翁亚珍"</f>
        <v>翁亚珍</v>
      </c>
      <c r="E533" s="7" t="str">
        <f t="shared" si="13"/>
        <v>女</v>
      </c>
    </row>
    <row r="534" spans="1:5" ht="34.5" customHeight="1">
      <c r="A534" s="6">
        <v>531</v>
      </c>
      <c r="B534" s="7" t="str">
        <f>"546620230711093514119807"</f>
        <v>546620230711093514119807</v>
      </c>
      <c r="C534" s="7" t="s">
        <v>55</v>
      </c>
      <c r="D534" s="6" t="str">
        <f>"颜栖栖"</f>
        <v>颜栖栖</v>
      </c>
      <c r="E534" s="7" t="str">
        <f t="shared" si="13"/>
        <v>女</v>
      </c>
    </row>
    <row r="535" spans="1:5" ht="34.5" customHeight="1">
      <c r="A535" s="6">
        <v>532</v>
      </c>
      <c r="B535" s="7" t="str">
        <f>"546620230708112921116304"</f>
        <v>546620230708112921116304</v>
      </c>
      <c r="C535" s="7" t="s">
        <v>55</v>
      </c>
      <c r="D535" s="6" t="str">
        <f>"王家莉"</f>
        <v>王家莉</v>
      </c>
      <c r="E535" s="7" t="str">
        <f t="shared" si="13"/>
        <v>女</v>
      </c>
    </row>
    <row r="536" spans="1:5" ht="34.5" customHeight="1">
      <c r="A536" s="6">
        <v>533</v>
      </c>
      <c r="B536" s="7" t="str">
        <f>"546620230710134009119165"</f>
        <v>546620230710134009119165</v>
      </c>
      <c r="C536" s="7" t="s">
        <v>55</v>
      </c>
      <c r="D536" s="6" t="str">
        <f>"殷琼玉"</f>
        <v>殷琼玉</v>
      </c>
      <c r="E536" s="7" t="str">
        <f t="shared" si="13"/>
        <v>女</v>
      </c>
    </row>
    <row r="537" spans="1:5" ht="34.5" customHeight="1">
      <c r="A537" s="6">
        <v>534</v>
      </c>
      <c r="B537" s="7" t="str">
        <f>"546620230711105659119905"</f>
        <v>546620230711105659119905</v>
      </c>
      <c r="C537" s="7" t="s">
        <v>55</v>
      </c>
      <c r="D537" s="6" t="str">
        <f>"杨转清"</f>
        <v>杨转清</v>
      </c>
      <c r="E537" s="7" t="str">
        <f t="shared" si="13"/>
        <v>女</v>
      </c>
    </row>
    <row r="538" spans="1:5" ht="34.5" customHeight="1">
      <c r="A538" s="6">
        <v>535</v>
      </c>
      <c r="B538" s="7" t="str">
        <f>"546620230707120653112879"</f>
        <v>546620230707120653112879</v>
      </c>
      <c r="C538" s="7" t="s">
        <v>55</v>
      </c>
      <c r="D538" s="6" t="str">
        <f>"孙红霞"</f>
        <v>孙红霞</v>
      </c>
      <c r="E538" s="7" t="str">
        <f t="shared" si="13"/>
        <v>女</v>
      </c>
    </row>
    <row r="539" spans="1:5" ht="34.5" customHeight="1">
      <c r="A539" s="6">
        <v>536</v>
      </c>
      <c r="B539" s="7" t="str">
        <f>"546620230711104527119890"</f>
        <v>546620230711104527119890</v>
      </c>
      <c r="C539" s="7" t="s">
        <v>55</v>
      </c>
      <c r="D539" s="6" t="str">
        <f>"李漫"</f>
        <v>李漫</v>
      </c>
      <c r="E539" s="7" t="str">
        <f t="shared" si="13"/>
        <v>女</v>
      </c>
    </row>
    <row r="540" spans="1:5" ht="34.5" customHeight="1">
      <c r="A540" s="6">
        <v>537</v>
      </c>
      <c r="B540" s="7" t="str">
        <f>"546620230711111710119928"</f>
        <v>546620230711111710119928</v>
      </c>
      <c r="C540" s="7" t="s">
        <v>55</v>
      </c>
      <c r="D540" s="6" t="str">
        <f>"刘金利"</f>
        <v>刘金利</v>
      </c>
      <c r="E540" s="7" t="str">
        <f t="shared" si="13"/>
        <v>女</v>
      </c>
    </row>
    <row r="541" spans="1:5" ht="34.5" customHeight="1">
      <c r="A541" s="6">
        <v>538</v>
      </c>
      <c r="B541" s="7" t="str">
        <f>"546620230711111342119924"</f>
        <v>546620230711111342119924</v>
      </c>
      <c r="C541" s="7" t="s">
        <v>55</v>
      </c>
      <c r="D541" s="6" t="str">
        <f>"李琼辉"</f>
        <v>李琼辉</v>
      </c>
      <c r="E541" s="7" t="str">
        <f t="shared" si="13"/>
        <v>女</v>
      </c>
    </row>
    <row r="542" spans="1:5" ht="34.5" customHeight="1">
      <c r="A542" s="6">
        <v>539</v>
      </c>
      <c r="B542" s="7" t="str">
        <f>"546620230710162317119317"</f>
        <v>546620230710162317119317</v>
      </c>
      <c r="C542" s="7" t="s">
        <v>55</v>
      </c>
      <c r="D542" s="6" t="str">
        <f>"邢丽妹"</f>
        <v>邢丽妹</v>
      </c>
      <c r="E542" s="7" t="str">
        <f t="shared" si="13"/>
        <v>女</v>
      </c>
    </row>
    <row r="543" spans="1:5" ht="34.5" customHeight="1">
      <c r="A543" s="6">
        <v>540</v>
      </c>
      <c r="B543" s="7" t="str">
        <f>"546620230711100855119852"</f>
        <v>546620230711100855119852</v>
      </c>
      <c r="C543" s="7" t="s">
        <v>55</v>
      </c>
      <c r="D543" s="6" t="str">
        <f>"占吉和"</f>
        <v>占吉和</v>
      </c>
      <c r="E543" s="7" t="str">
        <f t="shared" si="13"/>
        <v>女</v>
      </c>
    </row>
    <row r="544" spans="1:5" ht="34.5" customHeight="1">
      <c r="A544" s="6">
        <v>541</v>
      </c>
      <c r="B544" s="7" t="str">
        <f>"546620230710165209119340"</f>
        <v>546620230710165209119340</v>
      </c>
      <c r="C544" s="7" t="s">
        <v>55</v>
      </c>
      <c r="D544" s="6" t="str">
        <f>"赵春霞"</f>
        <v>赵春霞</v>
      </c>
      <c r="E544" s="7" t="str">
        <f t="shared" si="13"/>
        <v>女</v>
      </c>
    </row>
    <row r="545" spans="1:5" ht="34.5" customHeight="1">
      <c r="A545" s="6">
        <v>542</v>
      </c>
      <c r="B545" s="7" t="str">
        <f>"546620230711100417119847"</f>
        <v>546620230711100417119847</v>
      </c>
      <c r="C545" s="7" t="s">
        <v>55</v>
      </c>
      <c r="D545" s="6" t="str">
        <f>"孙定青"</f>
        <v>孙定青</v>
      </c>
      <c r="E545" s="7" t="str">
        <f t="shared" si="13"/>
        <v>女</v>
      </c>
    </row>
    <row r="546" spans="1:5" ht="34.5" customHeight="1">
      <c r="A546" s="6">
        <v>543</v>
      </c>
      <c r="B546" s="7" t="str">
        <f>"546620230711100851119851"</f>
        <v>546620230711100851119851</v>
      </c>
      <c r="C546" s="7" t="s">
        <v>55</v>
      </c>
      <c r="D546" s="6" t="str">
        <f>"欧发坤"</f>
        <v>欧发坤</v>
      </c>
      <c r="E546" s="7" t="str">
        <f t="shared" si="13"/>
        <v>女</v>
      </c>
    </row>
    <row r="547" spans="1:5" ht="34.5" customHeight="1">
      <c r="A547" s="6">
        <v>544</v>
      </c>
      <c r="B547" s="7" t="str">
        <f>"546620230711094838119820"</f>
        <v>546620230711094838119820</v>
      </c>
      <c r="C547" s="7" t="s">
        <v>55</v>
      </c>
      <c r="D547" s="6" t="str">
        <f>"文雯"</f>
        <v>文雯</v>
      </c>
      <c r="E547" s="7" t="str">
        <f t="shared" si="13"/>
        <v>女</v>
      </c>
    </row>
    <row r="548" spans="1:5" ht="34.5" customHeight="1">
      <c r="A548" s="6">
        <v>545</v>
      </c>
      <c r="B548" s="7" t="str">
        <f>"546620230710200224119466"</f>
        <v>546620230710200224119466</v>
      </c>
      <c r="C548" s="7" t="s">
        <v>55</v>
      </c>
      <c r="D548" s="6" t="str">
        <f>"符少仙"</f>
        <v>符少仙</v>
      </c>
      <c r="E548" s="7" t="str">
        <f t="shared" si="13"/>
        <v>女</v>
      </c>
    </row>
    <row r="549" spans="1:5" ht="34.5" customHeight="1">
      <c r="A549" s="6">
        <v>546</v>
      </c>
      <c r="B549" s="7" t="str">
        <f>"546620230710103218118892"</f>
        <v>546620230710103218118892</v>
      </c>
      <c r="C549" s="7" t="s">
        <v>55</v>
      </c>
      <c r="D549" s="6" t="str">
        <f>"蓝舒怡"</f>
        <v>蓝舒怡</v>
      </c>
      <c r="E549" s="7" t="str">
        <f t="shared" si="13"/>
        <v>女</v>
      </c>
    </row>
    <row r="550" spans="1:5" ht="34.5" customHeight="1">
      <c r="A550" s="6">
        <v>547</v>
      </c>
      <c r="B550" s="7" t="str">
        <f>"546620230708110210116212"</f>
        <v>546620230708110210116212</v>
      </c>
      <c r="C550" s="7" t="s">
        <v>55</v>
      </c>
      <c r="D550" s="6" t="str">
        <f>"王子苗"</f>
        <v>王子苗</v>
      </c>
      <c r="E550" s="7" t="str">
        <f t="shared" si="13"/>
        <v>女</v>
      </c>
    </row>
    <row r="551" spans="1:5" ht="34.5" customHeight="1">
      <c r="A551" s="6">
        <v>548</v>
      </c>
      <c r="B551" s="7" t="str">
        <f>"546620230710220716119593"</f>
        <v>546620230710220716119593</v>
      </c>
      <c r="C551" s="7" t="s">
        <v>55</v>
      </c>
      <c r="D551" s="6" t="str">
        <f>"冯艳艳"</f>
        <v>冯艳艳</v>
      </c>
      <c r="E551" s="7" t="str">
        <f t="shared" si="13"/>
        <v>女</v>
      </c>
    </row>
    <row r="552" spans="1:5" ht="34.5" customHeight="1">
      <c r="A552" s="6">
        <v>549</v>
      </c>
      <c r="B552" s="7" t="str">
        <f>"546620230710221115119596"</f>
        <v>546620230710221115119596</v>
      </c>
      <c r="C552" s="7" t="s">
        <v>55</v>
      </c>
      <c r="D552" s="6" t="str">
        <f>"林祝心"</f>
        <v>林祝心</v>
      </c>
      <c r="E552" s="7" t="str">
        <f t="shared" si="13"/>
        <v>女</v>
      </c>
    </row>
    <row r="553" spans="1:5" ht="34.5" customHeight="1">
      <c r="A553" s="6">
        <v>550</v>
      </c>
      <c r="B553" s="7" t="str">
        <f>"546620230710223235119614"</f>
        <v>546620230710223235119614</v>
      </c>
      <c r="C553" s="7" t="s">
        <v>55</v>
      </c>
      <c r="D553" s="6" t="str">
        <f>"陈琳"</f>
        <v>陈琳</v>
      </c>
      <c r="E553" s="7" t="str">
        <f t="shared" si="13"/>
        <v>女</v>
      </c>
    </row>
    <row r="554" spans="1:5" ht="34.5" customHeight="1">
      <c r="A554" s="6">
        <v>551</v>
      </c>
      <c r="B554" s="7" t="str">
        <f>"546620230711110032119912"</f>
        <v>546620230711110032119912</v>
      </c>
      <c r="C554" s="7" t="s">
        <v>55</v>
      </c>
      <c r="D554" s="6" t="str">
        <f>"林少霞"</f>
        <v>林少霞</v>
      </c>
      <c r="E554" s="7" t="str">
        <f t="shared" si="13"/>
        <v>女</v>
      </c>
    </row>
    <row r="555" spans="1:5" ht="34.5" customHeight="1">
      <c r="A555" s="6">
        <v>552</v>
      </c>
      <c r="B555" s="7" t="str">
        <f>"546620230708122918116497"</f>
        <v>546620230708122918116497</v>
      </c>
      <c r="C555" s="7" t="s">
        <v>55</v>
      </c>
      <c r="D555" s="6" t="str">
        <f>"王泽婉"</f>
        <v>王泽婉</v>
      </c>
      <c r="E555" s="7" t="str">
        <f t="shared" si="13"/>
        <v>女</v>
      </c>
    </row>
    <row r="556" spans="1:5" ht="34.5" customHeight="1">
      <c r="A556" s="6">
        <v>553</v>
      </c>
      <c r="B556" s="7" t="str">
        <f>"546620230710203600119495"</f>
        <v>546620230710203600119495</v>
      </c>
      <c r="C556" s="7" t="s">
        <v>55</v>
      </c>
      <c r="D556" s="6" t="str">
        <f>"朱小云"</f>
        <v>朱小云</v>
      </c>
      <c r="E556" s="7" t="str">
        <f t="shared" si="13"/>
        <v>女</v>
      </c>
    </row>
    <row r="557" spans="1:5" ht="34.5" customHeight="1">
      <c r="A557" s="6">
        <v>554</v>
      </c>
      <c r="B557" s="7" t="str">
        <f>"546620230711143108120077"</f>
        <v>546620230711143108120077</v>
      </c>
      <c r="C557" s="7" t="s">
        <v>55</v>
      </c>
      <c r="D557" s="6" t="str">
        <f>"方秋庆"</f>
        <v>方秋庆</v>
      </c>
      <c r="E557" s="7" t="str">
        <f t="shared" si="13"/>
        <v>女</v>
      </c>
    </row>
    <row r="558" spans="1:5" ht="34.5" customHeight="1">
      <c r="A558" s="6">
        <v>555</v>
      </c>
      <c r="B558" s="7" t="str">
        <f>"546620230711141434120065"</f>
        <v>546620230711141434120065</v>
      </c>
      <c r="C558" s="7" t="s">
        <v>55</v>
      </c>
      <c r="D558" s="6" t="str">
        <f>"唐家于"</f>
        <v>唐家于</v>
      </c>
      <c r="E558" s="7" t="str">
        <f t="shared" si="13"/>
        <v>女</v>
      </c>
    </row>
    <row r="559" spans="1:5" ht="34.5" customHeight="1">
      <c r="A559" s="6">
        <v>556</v>
      </c>
      <c r="B559" s="7" t="str">
        <f>"546620230709100633117968"</f>
        <v>546620230709100633117968</v>
      </c>
      <c r="C559" s="7" t="s">
        <v>55</v>
      </c>
      <c r="D559" s="6" t="str">
        <f>"张雪梅"</f>
        <v>张雪梅</v>
      </c>
      <c r="E559" s="7" t="str">
        <f t="shared" si="13"/>
        <v>女</v>
      </c>
    </row>
    <row r="560" spans="1:5" ht="34.5" customHeight="1">
      <c r="A560" s="6">
        <v>557</v>
      </c>
      <c r="B560" s="7" t="str">
        <f>"546620230710121339119079"</f>
        <v>546620230710121339119079</v>
      </c>
      <c r="C560" s="7" t="s">
        <v>55</v>
      </c>
      <c r="D560" s="6" t="str">
        <f>"陈燕"</f>
        <v>陈燕</v>
      </c>
      <c r="E560" s="7" t="str">
        <f t="shared" si="13"/>
        <v>女</v>
      </c>
    </row>
    <row r="561" spans="1:5" ht="34.5" customHeight="1">
      <c r="A561" s="6">
        <v>558</v>
      </c>
      <c r="B561" s="7" t="str">
        <f>"546620230711153635120144"</f>
        <v>546620230711153635120144</v>
      </c>
      <c r="C561" s="7" t="s">
        <v>55</v>
      </c>
      <c r="D561" s="6" t="str">
        <f>"梁永贵"</f>
        <v>梁永贵</v>
      </c>
      <c r="E561" s="7" t="str">
        <f t="shared" si="13"/>
        <v>女</v>
      </c>
    </row>
    <row r="562" spans="1:5" ht="34.5" customHeight="1">
      <c r="A562" s="6">
        <v>559</v>
      </c>
      <c r="B562" s="7" t="str">
        <f>"546620230711111704119927"</f>
        <v>546620230711111704119927</v>
      </c>
      <c r="C562" s="7" t="s">
        <v>55</v>
      </c>
      <c r="D562" s="6" t="str">
        <f>"吴亚平"</f>
        <v>吴亚平</v>
      </c>
      <c r="E562" s="7" t="str">
        <f t="shared" si="13"/>
        <v>女</v>
      </c>
    </row>
    <row r="563" spans="1:5" ht="34.5" customHeight="1">
      <c r="A563" s="6">
        <v>560</v>
      </c>
      <c r="B563" s="7" t="str">
        <f>"546620230709214210118441"</f>
        <v>546620230709214210118441</v>
      </c>
      <c r="C563" s="7" t="s">
        <v>55</v>
      </c>
      <c r="D563" s="6" t="str">
        <f>"陈佳鑫"</f>
        <v>陈佳鑫</v>
      </c>
      <c r="E563" s="7" t="str">
        <f>"男"</f>
        <v>男</v>
      </c>
    </row>
    <row r="564" spans="1:5" ht="34.5" customHeight="1">
      <c r="A564" s="6">
        <v>561</v>
      </c>
      <c r="B564" s="7" t="str">
        <f>"546620230711121155119982"</f>
        <v>546620230711121155119982</v>
      </c>
      <c r="C564" s="7" t="s">
        <v>55</v>
      </c>
      <c r="D564" s="6" t="str">
        <f>"吴春丽"</f>
        <v>吴春丽</v>
      </c>
      <c r="E564" s="7" t="str">
        <f aca="true" t="shared" si="14" ref="E564:E580">"女"</f>
        <v>女</v>
      </c>
    </row>
    <row r="565" spans="1:5" ht="34.5" customHeight="1">
      <c r="A565" s="6">
        <v>562</v>
      </c>
      <c r="B565" s="7" t="str">
        <f>"546620230711164522120211"</f>
        <v>546620230711164522120211</v>
      </c>
      <c r="C565" s="7" t="s">
        <v>55</v>
      </c>
      <c r="D565" s="6" t="str">
        <f>"文娇珍"</f>
        <v>文娇珍</v>
      </c>
      <c r="E565" s="7" t="str">
        <f t="shared" si="14"/>
        <v>女</v>
      </c>
    </row>
    <row r="566" spans="1:5" ht="34.5" customHeight="1">
      <c r="A566" s="6">
        <v>563</v>
      </c>
      <c r="B566" s="7" t="str">
        <f>"546620230710122823119095"</f>
        <v>546620230710122823119095</v>
      </c>
      <c r="C566" s="7" t="s">
        <v>55</v>
      </c>
      <c r="D566" s="6" t="str">
        <f>"谢海秀"</f>
        <v>谢海秀</v>
      </c>
      <c r="E566" s="7" t="str">
        <f t="shared" si="14"/>
        <v>女</v>
      </c>
    </row>
    <row r="567" spans="1:5" ht="34.5" customHeight="1">
      <c r="A567" s="6">
        <v>564</v>
      </c>
      <c r="B567" s="7" t="str">
        <f>"546620230710225328119626"</f>
        <v>546620230710225328119626</v>
      </c>
      <c r="C567" s="7" t="s">
        <v>55</v>
      </c>
      <c r="D567" s="6" t="str">
        <f>"邓明珠"</f>
        <v>邓明珠</v>
      </c>
      <c r="E567" s="7" t="str">
        <f t="shared" si="14"/>
        <v>女</v>
      </c>
    </row>
    <row r="568" spans="1:5" ht="34.5" customHeight="1">
      <c r="A568" s="6">
        <v>565</v>
      </c>
      <c r="B568" s="7" t="str">
        <f>"546620230710112336119006"</f>
        <v>546620230710112336119006</v>
      </c>
      <c r="C568" s="7" t="s">
        <v>55</v>
      </c>
      <c r="D568" s="6" t="str">
        <f>"刘月"</f>
        <v>刘月</v>
      </c>
      <c r="E568" s="7" t="str">
        <f t="shared" si="14"/>
        <v>女</v>
      </c>
    </row>
    <row r="569" spans="1:5" ht="34.5" customHeight="1">
      <c r="A569" s="6">
        <v>566</v>
      </c>
      <c r="B569" s="7" t="str">
        <f>"546620230711165008120214"</f>
        <v>546620230711165008120214</v>
      </c>
      <c r="C569" s="7" t="s">
        <v>55</v>
      </c>
      <c r="D569" s="6" t="str">
        <f>"林丽娜"</f>
        <v>林丽娜</v>
      </c>
      <c r="E569" s="7" t="str">
        <f t="shared" si="14"/>
        <v>女</v>
      </c>
    </row>
    <row r="570" spans="1:5" ht="34.5" customHeight="1">
      <c r="A570" s="6">
        <v>567</v>
      </c>
      <c r="B570" s="7" t="str">
        <f>"546620230711172005120238"</f>
        <v>546620230711172005120238</v>
      </c>
      <c r="C570" s="7" t="s">
        <v>55</v>
      </c>
      <c r="D570" s="6" t="str">
        <f>"吴淑玲"</f>
        <v>吴淑玲</v>
      </c>
      <c r="E570" s="7" t="str">
        <f t="shared" si="14"/>
        <v>女</v>
      </c>
    </row>
    <row r="571" spans="1:5" ht="34.5" customHeight="1">
      <c r="A571" s="6">
        <v>568</v>
      </c>
      <c r="B571" s="7" t="str">
        <f>"546620230710164902119337"</f>
        <v>546620230710164902119337</v>
      </c>
      <c r="C571" s="7" t="s">
        <v>55</v>
      </c>
      <c r="D571" s="6" t="str">
        <f>"陆丽英"</f>
        <v>陆丽英</v>
      </c>
      <c r="E571" s="7" t="str">
        <f t="shared" si="14"/>
        <v>女</v>
      </c>
    </row>
    <row r="572" spans="1:5" ht="34.5" customHeight="1">
      <c r="A572" s="6">
        <v>569</v>
      </c>
      <c r="B572" s="7" t="str">
        <f>"546620230707132928113262"</f>
        <v>546620230707132928113262</v>
      </c>
      <c r="C572" s="7" t="s">
        <v>55</v>
      </c>
      <c r="D572" s="6" t="str">
        <f>"金颜"</f>
        <v>金颜</v>
      </c>
      <c r="E572" s="7" t="str">
        <f t="shared" si="14"/>
        <v>女</v>
      </c>
    </row>
    <row r="573" spans="1:5" ht="34.5" customHeight="1">
      <c r="A573" s="6">
        <v>570</v>
      </c>
      <c r="B573" s="7" t="str">
        <f>"546620230711170244120221"</f>
        <v>546620230711170244120221</v>
      </c>
      <c r="C573" s="7" t="s">
        <v>55</v>
      </c>
      <c r="D573" s="6" t="str">
        <f>"蔡欣优"</f>
        <v>蔡欣优</v>
      </c>
      <c r="E573" s="7" t="str">
        <f t="shared" si="14"/>
        <v>女</v>
      </c>
    </row>
    <row r="574" spans="1:5" ht="34.5" customHeight="1">
      <c r="A574" s="6">
        <v>571</v>
      </c>
      <c r="B574" s="7" t="str">
        <f>"546620230711161746120187"</f>
        <v>546620230711161746120187</v>
      </c>
      <c r="C574" s="7" t="s">
        <v>55</v>
      </c>
      <c r="D574" s="6" t="str">
        <f>"张彩佳"</f>
        <v>张彩佳</v>
      </c>
      <c r="E574" s="7" t="str">
        <f t="shared" si="14"/>
        <v>女</v>
      </c>
    </row>
    <row r="575" spans="1:5" ht="34.5" customHeight="1">
      <c r="A575" s="6">
        <v>572</v>
      </c>
      <c r="B575" s="7" t="str">
        <f>"546620230711112254119935"</f>
        <v>546620230711112254119935</v>
      </c>
      <c r="C575" s="7" t="s">
        <v>55</v>
      </c>
      <c r="D575" s="6" t="str">
        <f>"李婧"</f>
        <v>李婧</v>
      </c>
      <c r="E575" s="7" t="str">
        <f t="shared" si="14"/>
        <v>女</v>
      </c>
    </row>
    <row r="576" spans="1:5" ht="34.5" customHeight="1">
      <c r="A576" s="6">
        <v>573</v>
      </c>
      <c r="B576" s="7" t="str">
        <f>"546620230711165633120216"</f>
        <v>546620230711165633120216</v>
      </c>
      <c r="C576" s="7" t="s">
        <v>55</v>
      </c>
      <c r="D576" s="6" t="str">
        <f>"李丽娟"</f>
        <v>李丽娟</v>
      </c>
      <c r="E576" s="7" t="str">
        <f t="shared" si="14"/>
        <v>女</v>
      </c>
    </row>
    <row r="577" spans="1:5" ht="34.5" customHeight="1">
      <c r="A577" s="6">
        <v>574</v>
      </c>
      <c r="B577" s="7" t="str">
        <f>"546620230711180737120278"</f>
        <v>546620230711180737120278</v>
      </c>
      <c r="C577" s="7" t="s">
        <v>55</v>
      </c>
      <c r="D577" s="6" t="str">
        <f>"容吉央"</f>
        <v>容吉央</v>
      </c>
      <c r="E577" s="7" t="str">
        <f t="shared" si="14"/>
        <v>女</v>
      </c>
    </row>
    <row r="578" spans="1:5" ht="34.5" customHeight="1">
      <c r="A578" s="6">
        <v>575</v>
      </c>
      <c r="B578" s="7" t="str">
        <f>"546620230709184009118298"</f>
        <v>546620230709184009118298</v>
      </c>
      <c r="C578" s="7" t="s">
        <v>55</v>
      </c>
      <c r="D578" s="6" t="str">
        <f>"吕海丽"</f>
        <v>吕海丽</v>
      </c>
      <c r="E578" s="7" t="str">
        <f t="shared" si="14"/>
        <v>女</v>
      </c>
    </row>
    <row r="579" spans="1:5" ht="34.5" customHeight="1">
      <c r="A579" s="6">
        <v>576</v>
      </c>
      <c r="B579" s="7" t="str">
        <f>"546620230707154500113917"</f>
        <v>546620230707154500113917</v>
      </c>
      <c r="C579" s="7" t="s">
        <v>55</v>
      </c>
      <c r="D579" s="6" t="str">
        <f>"黎观妹"</f>
        <v>黎观妹</v>
      </c>
      <c r="E579" s="7" t="str">
        <f t="shared" si="14"/>
        <v>女</v>
      </c>
    </row>
    <row r="580" spans="1:5" ht="34.5" customHeight="1">
      <c r="A580" s="6">
        <v>577</v>
      </c>
      <c r="B580" s="7" t="str">
        <f>"546620230710123626119105"</f>
        <v>546620230710123626119105</v>
      </c>
      <c r="C580" s="7" t="s">
        <v>55</v>
      </c>
      <c r="D580" s="6" t="str">
        <f>"翁红艳"</f>
        <v>翁红艳</v>
      </c>
      <c r="E580" s="7" t="str">
        <f t="shared" si="14"/>
        <v>女</v>
      </c>
    </row>
    <row r="581" spans="1:5" ht="34.5" customHeight="1">
      <c r="A581" s="6">
        <v>578</v>
      </c>
      <c r="B581" s="7" t="str">
        <f>"546620230711185117120303"</f>
        <v>546620230711185117120303</v>
      </c>
      <c r="C581" s="7" t="s">
        <v>55</v>
      </c>
      <c r="D581" s="6" t="str">
        <f>"杨文菲"</f>
        <v>杨文菲</v>
      </c>
      <c r="E581" s="7" t="str">
        <f>"男"</f>
        <v>男</v>
      </c>
    </row>
    <row r="582" spans="1:5" ht="34.5" customHeight="1">
      <c r="A582" s="6">
        <v>579</v>
      </c>
      <c r="B582" s="7" t="str">
        <f>"546620230710180507119393"</f>
        <v>546620230710180507119393</v>
      </c>
      <c r="C582" s="7" t="s">
        <v>55</v>
      </c>
      <c r="D582" s="6" t="str">
        <f>"王琼仙"</f>
        <v>王琼仙</v>
      </c>
      <c r="E582" s="7" t="str">
        <f aca="true" t="shared" si="15" ref="E582:E632">"女"</f>
        <v>女</v>
      </c>
    </row>
    <row r="583" spans="1:5" ht="34.5" customHeight="1">
      <c r="A583" s="6">
        <v>580</v>
      </c>
      <c r="B583" s="7" t="str">
        <f>"546620230711143430120084"</f>
        <v>546620230711143430120084</v>
      </c>
      <c r="C583" s="7" t="s">
        <v>55</v>
      </c>
      <c r="D583" s="6" t="str">
        <f>"吴红珠"</f>
        <v>吴红珠</v>
      </c>
      <c r="E583" s="7" t="str">
        <f t="shared" si="15"/>
        <v>女</v>
      </c>
    </row>
    <row r="584" spans="1:5" ht="34.5" customHeight="1">
      <c r="A584" s="6">
        <v>581</v>
      </c>
      <c r="B584" s="7" t="str">
        <f>"546620230707155247113948"</f>
        <v>546620230707155247113948</v>
      </c>
      <c r="C584" s="7" t="s">
        <v>55</v>
      </c>
      <c r="D584" s="6" t="str">
        <f>"吴挺玲"</f>
        <v>吴挺玲</v>
      </c>
      <c r="E584" s="7" t="str">
        <f t="shared" si="15"/>
        <v>女</v>
      </c>
    </row>
    <row r="585" spans="1:5" ht="34.5" customHeight="1">
      <c r="A585" s="6">
        <v>582</v>
      </c>
      <c r="B585" s="7" t="str">
        <f>"546620230711193106120327"</f>
        <v>546620230711193106120327</v>
      </c>
      <c r="C585" s="7" t="s">
        <v>55</v>
      </c>
      <c r="D585" s="6" t="str">
        <f>"王梅"</f>
        <v>王梅</v>
      </c>
      <c r="E585" s="7" t="str">
        <f t="shared" si="15"/>
        <v>女</v>
      </c>
    </row>
    <row r="586" spans="1:5" ht="34.5" customHeight="1">
      <c r="A586" s="6">
        <v>583</v>
      </c>
      <c r="B586" s="7" t="str">
        <f>"546620230711192714120323"</f>
        <v>546620230711192714120323</v>
      </c>
      <c r="C586" s="7" t="s">
        <v>55</v>
      </c>
      <c r="D586" s="6" t="str">
        <f>"吴燕"</f>
        <v>吴燕</v>
      </c>
      <c r="E586" s="7" t="str">
        <f t="shared" si="15"/>
        <v>女</v>
      </c>
    </row>
    <row r="587" spans="1:5" ht="34.5" customHeight="1">
      <c r="A587" s="6">
        <v>584</v>
      </c>
      <c r="B587" s="7" t="str">
        <f>"546620230711194403120330"</f>
        <v>546620230711194403120330</v>
      </c>
      <c r="C587" s="7" t="s">
        <v>55</v>
      </c>
      <c r="D587" s="6" t="str">
        <f>"邱婷"</f>
        <v>邱婷</v>
      </c>
      <c r="E587" s="7" t="str">
        <f t="shared" si="15"/>
        <v>女</v>
      </c>
    </row>
    <row r="588" spans="1:5" ht="34.5" customHeight="1">
      <c r="A588" s="6">
        <v>585</v>
      </c>
      <c r="B588" s="7" t="str">
        <f>"546620230711200737120344"</f>
        <v>546620230711200737120344</v>
      </c>
      <c r="C588" s="7" t="s">
        <v>55</v>
      </c>
      <c r="D588" s="6" t="str">
        <f>"黄珍珍"</f>
        <v>黄珍珍</v>
      </c>
      <c r="E588" s="7" t="str">
        <f t="shared" si="15"/>
        <v>女</v>
      </c>
    </row>
    <row r="589" spans="1:5" ht="34.5" customHeight="1">
      <c r="A589" s="6">
        <v>586</v>
      </c>
      <c r="B589" s="7" t="str">
        <f>"546620230711154546120157"</f>
        <v>546620230711154546120157</v>
      </c>
      <c r="C589" s="7" t="s">
        <v>55</v>
      </c>
      <c r="D589" s="6" t="str">
        <f>"陈容"</f>
        <v>陈容</v>
      </c>
      <c r="E589" s="7" t="str">
        <f t="shared" si="15"/>
        <v>女</v>
      </c>
    </row>
    <row r="590" spans="1:5" ht="34.5" customHeight="1">
      <c r="A590" s="6">
        <v>587</v>
      </c>
      <c r="B590" s="7" t="str">
        <f>"546620230711194602120332"</f>
        <v>546620230711194602120332</v>
      </c>
      <c r="C590" s="7" t="s">
        <v>55</v>
      </c>
      <c r="D590" s="6" t="str">
        <f>"张丹丹"</f>
        <v>张丹丹</v>
      </c>
      <c r="E590" s="7" t="str">
        <f t="shared" si="15"/>
        <v>女</v>
      </c>
    </row>
    <row r="591" spans="1:5" ht="34.5" customHeight="1">
      <c r="A591" s="6">
        <v>588</v>
      </c>
      <c r="B591" s="7" t="str">
        <f>"546620230711092400119791"</f>
        <v>546620230711092400119791</v>
      </c>
      <c r="C591" s="7" t="s">
        <v>55</v>
      </c>
      <c r="D591" s="6" t="str">
        <f>"易曼娜"</f>
        <v>易曼娜</v>
      </c>
      <c r="E591" s="7" t="str">
        <f t="shared" si="15"/>
        <v>女</v>
      </c>
    </row>
    <row r="592" spans="1:5" ht="34.5" customHeight="1">
      <c r="A592" s="6">
        <v>589</v>
      </c>
      <c r="B592" s="7" t="str">
        <f>"546620230710222456119606"</f>
        <v>546620230710222456119606</v>
      </c>
      <c r="C592" s="7" t="s">
        <v>55</v>
      </c>
      <c r="D592" s="6" t="str">
        <f>"陈良娟"</f>
        <v>陈良娟</v>
      </c>
      <c r="E592" s="7" t="str">
        <f t="shared" si="15"/>
        <v>女</v>
      </c>
    </row>
    <row r="593" spans="1:5" ht="34.5" customHeight="1">
      <c r="A593" s="6">
        <v>590</v>
      </c>
      <c r="B593" s="7" t="str">
        <f>"546620230711115406119974"</f>
        <v>546620230711115406119974</v>
      </c>
      <c r="C593" s="7" t="s">
        <v>55</v>
      </c>
      <c r="D593" s="6" t="str">
        <f>"林崇月"</f>
        <v>林崇月</v>
      </c>
      <c r="E593" s="7" t="str">
        <f t="shared" si="15"/>
        <v>女</v>
      </c>
    </row>
    <row r="594" spans="1:5" ht="34.5" customHeight="1">
      <c r="A594" s="6">
        <v>591</v>
      </c>
      <c r="B594" s="7" t="str">
        <f>"546620230711220214120426"</f>
        <v>546620230711220214120426</v>
      </c>
      <c r="C594" s="7" t="s">
        <v>55</v>
      </c>
      <c r="D594" s="6" t="str">
        <f>"符月灵"</f>
        <v>符月灵</v>
      </c>
      <c r="E594" s="7" t="str">
        <f t="shared" si="15"/>
        <v>女</v>
      </c>
    </row>
    <row r="595" spans="1:5" ht="34.5" customHeight="1">
      <c r="A595" s="6">
        <v>592</v>
      </c>
      <c r="B595" s="7" t="str">
        <f>"546620230708230125117836"</f>
        <v>546620230708230125117836</v>
      </c>
      <c r="C595" s="7" t="s">
        <v>55</v>
      </c>
      <c r="D595" s="6" t="str">
        <f>"黄心塬"</f>
        <v>黄心塬</v>
      </c>
      <c r="E595" s="7" t="str">
        <f t="shared" si="15"/>
        <v>女</v>
      </c>
    </row>
    <row r="596" spans="1:5" ht="34.5" customHeight="1">
      <c r="A596" s="6">
        <v>593</v>
      </c>
      <c r="B596" s="7" t="str">
        <f>"546620230711221055120440"</f>
        <v>546620230711221055120440</v>
      </c>
      <c r="C596" s="7" t="s">
        <v>55</v>
      </c>
      <c r="D596" s="6" t="str">
        <f>"侯凌烨"</f>
        <v>侯凌烨</v>
      </c>
      <c r="E596" s="7" t="str">
        <f t="shared" si="15"/>
        <v>女</v>
      </c>
    </row>
    <row r="597" spans="1:5" ht="34.5" customHeight="1">
      <c r="A597" s="6">
        <v>594</v>
      </c>
      <c r="B597" s="7" t="str">
        <f>"546620230711130231120020"</f>
        <v>546620230711130231120020</v>
      </c>
      <c r="C597" s="7" t="s">
        <v>55</v>
      </c>
      <c r="D597" s="6" t="str">
        <f>"吴玉丹"</f>
        <v>吴玉丹</v>
      </c>
      <c r="E597" s="7" t="str">
        <f t="shared" si="15"/>
        <v>女</v>
      </c>
    </row>
    <row r="598" spans="1:5" ht="34.5" customHeight="1">
      <c r="A598" s="6">
        <v>595</v>
      </c>
      <c r="B598" s="7" t="str">
        <f>"546620230711123448120005"</f>
        <v>546620230711123448120005</v>
      </c>
      <c r="C598" s="7" t="s">
        <v>55</v>
      </c>
      <c r="D598" s="6" t="str">
        <f>"陈小薇"</f>
        <v>陈小薇</v>
      </c>
      <c r="E598" s="7" t="str">
        <f t="shared" si="15"/>
        <v>女</v>
      </c>
    </row>
    <row r="599" spans="1:5" ht="34.5" customHeight="1">
      <c r="A599" s="6">
        <v>596</v>
      </c>
      <c r="B599" s="7" t="str">
        <f>"546620230711212944120397"</f>
        <v>546620230711212944120397</v>
      </c>
      <c r="C599" s="7" t="s">
        <v>55</v>
      </c>
      <c r="D599" s="6" t="str">
        <f>"梁永艳"</f>
        <v>梁永艳</v>
      </c>
      <c r="E599" s="7" t="str">
        <f t="shared" si="15"/>
        <v>女</v>
      </c>
    </row>
    <row r="600" spans="1:5" ht="34.5" customHeight="1">
      <c r="A600" s="6">
        <v>597</v>
      </c>
      <c r="B600" s="7" t="str">
        <f>"546620230709225423118524"</f>
        <v>546620230709225423118524</v>
      </c>
      <c r="C600" s="7" t="s">
        <v>55</v>
      </c>
      <c r="D600" s="6" t="str">
        <f>"叶丽萍"</f>
        <v>叶丽萍</v>
      </c>
      <c r="E600" s="7" t="str">
        <f t="shared" si="15"/>
        <v>女</v>
      </c>
    </row>
    <row r="601" spans="1:5" ht="34.5" customHeight="1">
      <c r="A601" s="6">
        <v>598</v>
      </c>
      <c r="B601" s="7" t="str">
        <f>"546620230711205205120371"</f>
        <v>546620230711205205120371</v>
      </c>
      <c r="C601" s="7" t="s">
        <v>55</v>
      </c>
      <c r="D601" s="6" t="str">
        <f>"文艳玲"</f>
        <v>文艳玲</v>
      </c>
      <c r="E601" s="7" t="str">
        <f t="shared" si="15"/>
        <v>女</v>
      </c>
    </row>
    <row r="602" spans="1:5" ht="34.5" customHeight="1">
      <c r="A602" s="6">
        <v>599</v>
      </c>
      <c r="B602" s="7" t="str">
        <f>"546620230709002350117886"</f>
        <v>546620230709002350117886</v>
      </c>
      <c r="C602" s="7" t="s">
        <v>55</v>
      </c>
      <c r="D602" s="6" t="str">
        <f>"杨巧凝"</f>
        <v>杨巧凝</v>
      </c>
      <c r="E602" s="7" t="str">
        <f t="shared" si="15"/>
        <v>女</v>
      </c>
    </row>
    <row r="603" spans="1:5" ht="34.5" customHeight="1">
      <c r="A603" s="6">
        <v>600</v>
      </c>
      <c r="B603" s="7" t="str">
        <f>"546620230711224642120468"</f>
        <v>546620230711224642120468</v>
      </c>
      <c r="C603" s="7" t="s">
        <v>55</v>
      </c>
      <c r="D603" s="6" t="str">
        <f>"叶丽娜"</f>
        <v>叶丽娜</v>
      </c>
      <c r="E603" s="7" t="str">
        <f t="shared" si="15"/>
        <v>女</v>
      </c>
    </row>
    <row r="604" spans="1:5" ht="34.5" customHeight="1">
      <c r="A604" s="6">
        <v>601</v>
      </c>
      <c r="B604" s="7" t="str">
        <f>"546620230712000900120507"</f>
        <v>546620230712000900120507</v>
      </c>
      <c r="C604" s="7" t="s">
        <v>55</v>
      </c>
      <c r="D604" s="6" t="str">
        <f>"陈忆红"</f>
        <v>陈忆红</v>
      </c>
      <c r="E604" s="7" t="str">
        <f t="shared" si="15"/>
        <v>女</v>
      </c>
    </row>
    <row r="605" spans="1:5" ht="34.5" customHeight="1">
      <c r="A605" s="6">
        <v>602</v>
      </c>
      <c r="B605" s="7" t="str">
        <f>"546620230711140043120057"</f>
        <v>546620230711140043120057</v>
      </c>
      <c r="C605" s="7" t="s">
        <v>55</v>
      </c>
      <c r="D605" s="6" t="str">
        <f>"朱威雪"</f>
        <v>朱威雪</v>
      </c>
      <c r="E605" s="7" t="str">
        <f t="shared" si="15"/>
        <v>女</v>
      </c>
    </row>
    <row r="606" spans="1:5" ht="34.5" customHeight="1">
      <c r="A606" s="6">
        <v>603</v>
      </c>
      <c r="B606" s="7" t="str">
        <f>"546620230712004034120517"</f>
        <v>546620230712004034120517</v>
      </c>
      <c r="C606" s="7" t="s">
        <v>55</v>
      </c>
      <c r="D606" s="6" t="str">
        <f>"李延岩"</f>
        <v>李延岩</v>
      </c>
      <c r="E606" s="7" t="str">
        <f t="shared" si="15"/>
        <v>女</v>
      </c>
    </row>
    <row r="607" spans="1:5" ht="34.5" customHeight="1">
      <c r="A607" s="6">
        <v>604</v>
      </c>
      <c r="B607" s="7" t="str">
        <f>"546620230712001543120510"</f>
        <v>546620230712001543120510</v>
      </c>
      <c r="C607" s="7" t="s">
        <v>55</v>
      </c>
      <c r="D607" s="6" t="str">
        <f>"李珍珠"</f>
        <v>李珍珠</v>
      </c>
      <c r="E607" s="7" t="str">
        <f t="shared" si="15"/>
        <v>女</v>
      </c>
    </row>
    <row r="608" spans="1:5" ht="34.5" customHeight="1">
      <c r="A608" s="6">
        <v>605</v>
      </c>
      <c r="B608" s="7" t="str">
        <f>"546620230712002941120515"</f>
        <v>546620230712002941120515</v>
      </c>
      <c r="C608" s="7" t="s">
        <v>55</v>
      </c>
      <c r="D608" s="6" t="str">
        <f>"蔡志妹"</f>
        <v>蔡志妹</v>
      </c>
      <c r="E608" s="7" t="str">
        <f t="shared" si="15"/>
        <v>女</v>
      </c>
    </row>
    <row r="609" spans="1:5" ht="34.5" customHeight="1">
      <c r="A609" s="6">
        <v>606</v>
      </c>
      <c r="B609" s="7" t="str">
        <f>"546620230711225637120473"</f>
        <v>546620230711225637120473</v>
      </c>
      <c r="C609" s="7" t="s">
        <v>55</v>
      </c>
      <c r="D609" s="6" t="str">
        <f>"李海芳"</f>
        <v>李海芳</v>
      </c>
      <c r="E609" s="7" t="str">
        <f t="shared" si="15"/>
        <v>女</v>
      </c>
    </row>
    <row r="610" spans="1:5" ht="34.5" customHeight="1">
      <c r="A610" s="6">
        <v>607</v>
      </c>
      <c r="B610" s="7" t="str">
        <f>"546620230712085957120567"</f>
        <v>546620230712085957120567</v>
      </c>
      <c r="C610" s="7" t="s">
        <v>55</v>
      </c>
      <c r="D610" s="6" t="str">
        <f>"冯芳"</f>
        <v>冯芳</v>
      </c>
      <c r="E610" s="7" t="str">
        <f t="shared" si="15"/>
        <v>女</v>
      </c>
    </row>
    <row r="611" spans="1:5" ht="34.5" customHeight="1">
      <c r="A611" s="6">
        <v>608</v>
      </c>
      <c r="B611" s="7" t="str">
        <f>"546620230707140342113413"</f>
        <v>546620230707140342113413</v>
      </c>
      <c r="C611" s="7" t="s">
        <v>55</v>
      </c>
      <c r="D611" s="6" t="str">
        <f>"郑珊家"</f>
        <v>郑珊家</v>
      </c>
      <c r="E611" s="7" t="str">
        <f t="shared" si="15"/>
        <v>女</v>
      </c>
    </row>
    <row r="612" spans="1:5" ht="34.5" customHeight="1">
      <c r="A612" s="6">
        <v>609</v>
      </c>
      <c r="B612" s="7" t="str">
        <f>"546620230711115325119972"</f>
        <v>546620230711115325119972</v>
      </c>
      <c r="C612" s="7" t="s">
        <v>55</v>
      </c>
      <c r="D612" s="6" t="str">
        <f>"陈梅"</f>
        <v>陈梅</v>
      </c>
      <c r="E612" s="7" t="str">
        <f t="shared" si="15"/>
        <v>女</v>
      </c>
    </row>
    <row r="613" spans="1:5" ht="34.5" customHeight="1">
      <c r="A613" s="6">
        <v>610</v>
      </c>
      <c r="B613" s="7" t="str">
        <f>"546620230712081305120547"</f>
        <v>546620230712081305120547</v>
      </c>
      <c r="C613" s="7" t="s">
        <v>55</v>
      </c>
      <c r="D613" s="6" t="str">
        <f>"张正曼"</f>
        <v>张正曼</v>
      </c>
      <c r="E613" s="7" t="str">
        <f t="shared" si="15"/>
        <v>女</v>
      </c>
    </row>
    <row r="614" spans="1:5" ht="34.5" customHeight="1">
      <c r="A614" s="6">
        <v>611</v>
      </c>
      <c r="B614" s="7" t="str">
        <f>"546620230711110043119913"</f>
        <v>546620230711110043119913</v>
      </c>
      <c r="C614" s="7" t="s">
        <v>55</v>
      </c>
      <c r="D614" s="6" t="str">
        <f>"梁正娇"</f>
        <v>梁正娇</v>
      </c>
      <c r="E614" s="7" t="str">
        <f t="shared" si="15"/>
        <v>女</v>
      </c>
    </row>
    <row r="615" spans="1:5" ht="34.5" customHeight="1">
      <c r="A615" s="6">
        <v>612</v>
      </c>
      <c r="B615" s="7" t="str">
        <f>"546620230712103829120679"</f>
        <v>546620230712103829120679</v>
      </c>
      <c r="C615" s="7" t="s">
        <v>55</v>
      </c>
      <c r="D615" s="6" t="str">
        <f>"冯瑶"</f>
        <v>冯瑶</v>
      </c>
      <c r="E615" s="7" t="str">
        <f t="shared" si="15"/>
        <v>女</v>
      </c>
    </row>
    <row r="616" spans="1:5" ht="34.5" customHeight="1">
      <c r="A616" s="6">
        <v>613</v>
      </c>
      <c r="B616" s="7" t="str">
        <f>"546620230710162759119321"</f>
        <v>546620230710162759119321</v>
      </c>
      <c r="C616" s="7" t="s">
        <v>55</v>
      </c>
      <c r="D616" s="6" t="str">
        <f>"陈肖静"</f>
        <v>陈肖静</v>
      </c>
      <c r="E616" s="7" t="str">
        <f t="shared" si="15"/>
        <v>女</v>
      </c>
    </row>
    <row r="617" spans="1:5" ht="34.5" customHeight="1">
      <c r="A617" s="6">
        <v>614</v>
      </c>
      <c r="B617" s="7" t="str">
        <f>"546620230712110458120713"</f>
        <v>546620230712110458120713</v>
      </c>
      <c r="C617" s="7" t="s">
        <v>55</v>
      </c>
      <c r="D617" s="6" t="str">
        <f>"何峥"</f>
        <v>何峥</v>
      </c>
      <c r="E617" s="7" t="str">
        <f t="shared" si="15"/>
        <v>女</v>
      </c>
    </row>
    <row r="618" spans="1:5" ht="34.5" customHeight="1">
      <c r="A618" s="6">
        <v>615</v>
      </c>
      <c r="B618" s="7" t="str">
        <f>"546620230707145639113644"</f>
        <v>546620230707145639113644</v>
      </c>
      <c r="C618" s="7" t="s">
        <v>55</v>
      </c>
      <c r="D618" s="6" t="str">
        <f>"黄春亭"</f>
        <v>黄春亭</v>
      </c>
      <c r="E618" s="7" t="str">
        <f t="shared" si="15"/>
        <v>女</v>
      </c>
    </row>
    <row r="619" spans="1:5" ht="34.5" customHeight="1">
      <c r="A619" s="6">
        <v>616</v>
      </c>
      <c r="B619" s="7" t="str">
        <f>"546620230712112854120740"</f>
        <v>546620230712112854120740</v>
      </c>
      <c r="C619" s="7" t="s">
        <v>55</v>
      </c>
      <c r="D619" s="6" t="str">
        <f>"李敏"</f>
        <v>李敏</v>
      </c>
      <c r="E619" s="7" t="str">
        <f t="shared" si="15"/>
        <v>女</v>
      </c>
    </row>
    <row r="620" spans="1:5" ht="34.5" customHeight="1">
      <c r="A620" s="6">
        <v>617</v>
      </c>
      <c r="B620" s="7" t="str">
        <f>"546620230707105100112456"</f>
        <v>546620230707105100112456</v>
      </c>
      <c r="C620" s="7" t="s">
        <v>55</v>
      </c>
      <c r="D620" s="6" t="str">
        <f>"陈淑珠"</f>
        <v>陈淑珠</v>
      </c>
      <c r="E620" s="7" t="str">
        <f t="shared" si="15"/>
        <v>女</v>
      </c>
    </row>
    <row r="621" spans="1:5" ht="34.5" customHeight="1">
      <c r="A621" s="6">
        <v>618</v>
      </c>
      <c r="B621" s="7" t="str">
        <f>"546620230712100201120620"</f>
        <v>546620230712100201120620</v>
      </c>
      <c r="C621" s="7" t="s">
        <v>55</v>
      </c>
      <c r="D621" s="6" t="str">
        <f>"刘桂花"</f>
        <v>刘桂花</v>
      </c>
      <c r="E621" s="7" t="str">
        <f t="shared" si="15"/>
        <v>女</v>
      </c>
    </row>
    <row r="622" spans="1:5" ht="34.5" customHeight="1">
      <c r="A622" s="6">
        <v>619</v>
      </c>
      <c r="B622" s="7" t="str">
        <f>"546620230712090316120571"</f>
        <v>546620230712090316120571</v>
      </c>
      <c r="C622" s="7" t="s">
        <v>55</v>
      </c>
      <c r="D622" s="6" t="str">
        <f>"杨协"</f>
        <v>杨协</v>
      </c>
      <c r="E622" s="7" t="str">
        <f t="shared" si="15"/>
        <v>女</v>
      </c>
    </row>
    <row r="623" spans="1:5" ht="34.5" customHeight="1">
      <c r="A623" s="6">
        <v>620</v>
      </c>
      <c r="B623" s="7" t="str">
        <f>"546620230712105449120704"</f>
        <v>546620230712105449120704</v>
      </c>
      <c r="C623" s="7" t="s">
        <v>55</v>
      </c>
      <c r="D623" s="6" t="str">
        <f>"陈蝶"</f>
        <v>陈蝶</v>
      </c>
      <c r="E623" s="7" t="str">
        <f t="shared" si="15"/>
        <v>女</v>
      </c>
    </row>
    <row r="624" spans="1:5" ht="34.5" customHeight="1">
      <c r="A624" s="6">
        <v>621</v>
      </c>
      <c r="B624" s="7" t="str">
        <f>"546620230711175016120264"</f>
        <v>546620230711175016120264</v>
      </c>
      <c r="C624" s="7" t="s">
        <v>55</v>
      </c>
      <c r="D624" s="6" t="str">
        <f>"符永霞"</f>
        <v>符永霞</v>
      </c>
      <c r="E624" s="7" t="str">
        <f t="shared" si="15"/>
        <v>女</v>
      </c>
    </row>
    <row r="625" spans="1:5" ht="34.5" customHeight="1">
      <c r="A625" s="6">
        <v>622</v>
      </c>
      <c r="B625" s="7" t="str">
        <f>"546620230711235119120504"</f>
        <v>546620230711235119120504</v>
      </c>
      <c r="C625" s="7" t="s">
        <v>55</v>
      </c>
      <c r="D625" s="6" t="str">
        <f>"王文佳"</f>
        <v>王文佳</v>
      </c>
      <c r="E625" s="7" t="str">
        <f t="shared" si="15"/>
        <v>女</v>
      </c>
    </row>
    <row r="626" spans="1:5" ht="34.5" customHeight="1">
      <c r="A626" s="6">
        <v>623</v>
      </c>
      <c r="B626" s="7" t="str">
        <f>"546620230712130316120814"</f>
        <v>546620230712130316120814</v>
      </c>
      <c r="C626" s="7" t="s">
        <v>55</v>
      </c>
      <c r="D626" s="6" t="str">
        <f>"李林霞"</f>
        <v>李林霞</v>
      </c>
      <c r="E626" s="7" t="str">
        <f t="shared" si="15"/>
        <v>女</v>
      </c>
    </row>
    <row r="627" spans="1:5" ht="34.5" customHeight="1">
      <c r="A627" s="6">
        <v>624</v>
      </c>
      <c r="B627" s="7" t="str">
        <f>"546620230712130919120816"</f>
        <v>546620230712130919120816</v>
      </c>
      <c r="C627" s="7" t="s">
        <v>55</v>
      </c>
      <c r="D627" s="6" t="str">
        <f>"陈玉翔"</f>
        <v>陈玉翔</v>
      </c>
      <c r="E627" s="7" t="str">
        <f t="shared" si="15"/>
        <v>女</v>
      </c>
    </row>
    <row r="628" spans="1:5" ht="34.5" customHeight="1">
      <c r="A628" s="6">
        <v>625</v>
      </c>
      <c r="B628" s="7" t="str">
        <f>"546620230709100239117962"</f>
        <v>546620230709100239117962</v>
      </c>
      <c r="C628" s="7" t="s">
        <v>55</v>
      </c>
      <c r="D628" s="6" t="str">
        <f>"谢梅霞"</f>
        <v>谢梅霞</v>
      </c>
      <c r="E628" s="7" t="str">
        <f t="shared" si="15"/>
        <v>女</v>
      </c>
    </row>
    <row r="629" spans="1:5" ht="34.5" customHeight="1">
      <c r="A629" s="6">
        <v>626</v>
      </c>
      <c r="B629" s="7" t="str">
        <f>"546620230711183430120294"</f>
        <v>546620230711183430120294</v>
      </c>
      <c r="C629" s="7" t="s">
        <v>55</v>
      </c>
      <c r="D629" s="6" t="str">
        <f>"杜海才"</f>
        <v>杜海才</v>
      </c>
      <c r="E629" s="7" t="str">
        <f t="shared" si="15"/>
        <v>女</v>
      </c>
    </row>
    <row r="630" spans="1:5" ht="34.5" customHeight="1">
      <c r="A630" s="6">
        <v>627</v>
      </c>
      <c r="B630" s="7" t="str">
        <f>"546620230712143001120861"</f>
        <v>546620230712143001120861</v>
      </c>
      <c r="C630" s="7" t="s">
        <v>55</v>
      </c>
      <c r="D630" s="6" t="str">
        <f>"符另春"</f>
        <v>符另春</v>
      </c>
      <c r="E630" s="7" t="str">
        <f t="shared" si="15"/>
        <v>女</v>
      </c>
    </row>
    <row r="631" spans="1:5" ht="34.5" customHeight="1">
      <c r="A631" s="6">
        <v>628</v>
      </c>
      <c r="B631" s="7" t="str">
        <f>"546620230712142309120853"</f>
        <v>546620230712142309120853</v>
      </c>
      <c r="C631" s="7" t="s">
        <v>55</v>
      </c>
      <c r="D631" s="6" t="str">
        <f>"吴金南"</f>
        <v>吴金南</v>
      </c>
      <c r="E631" s="7" t="str">
        <f t="shared" si="15"/>
        <v>女</v>
      </c>
    </row>
    <row r="632" spans="1:5" ht="34.5" customHeight="1">
      <c r="A632" s="6">
        <v>629</v>
      </c>
      <c r="B632" s="7" t="str">
        <f>"546620230712142910120860"</f>
        <v>546620230712142910120860</v>
      </c>
      <c r="C632" s="7" t="s">
        <v>55</v>
      </c>
      <c r="D632" s="6" t="str">
        <f>"谢南静"</f>
        <v>谢南静</v>
      </c>
      <c r="E632" s="7" t="str">
        <f t="shared" si="15"/>
        <v>女</v>
      </c>
    </row>
    <row r="633" spans="1:5" ht="34.5" customHeight="1">
      <c r="A633" s="6">
        <v>630</v>
      </c>
      <c r="B633" s="7" t="str">
        <f>"546620230709214211118442"</f>
        <v>546620230709214211118442</v>
      </c>
      <c r="C633" s="7" t="s">
        <v>55</v>
      </c>
      <c r="D633" s="6" t="str">
        <f>"吕丛海"</f>
        <v>吕丛海</v>
      </c>
      <c r="E633" s="7" t="str">
        <f>"男"</f>
        <v>男</v>
      </c>
    </row>
    <row r="634" spans="1:5" ht="34.5" customHeight="1">
      <c r="A634" s="6">
        <v>631</v>
      </c>
      <c r="B634" s="7" t="str">
        <f>"546620230709215440118452"</f>
        <v>546620230709215440118452</v>
      </c>
      <c r="C634" s="7" t="s">
        <v>55</v>
      </c>
      <c r="D634" s="6" t="str">
        <f>"林晴雯"</f>
        <v>林晴雯</v>
      </c>
      <c r="E634" s="7" t="str">
        <f aca="true" t="shared" si="16" ref="E634:E652">"女"</f>
        <v>女</v>
      </c>
    </row>
    <row r="635" spans="1:5" ht="34.5" customHeight="1">
      <c r="A635" s="6">
        <v>632</v>
      </c>
      <c r="B635" s="7" t="str">
        <f>"546620230709220013118460"</f>
        <v>546620230709220013118460</v>
      </c>
      <c r="C635" s="7" t="s">
        <v>55</v>
      </c>
      <c r="D635" s="6" t="str">
        <f>"覃小赛"</f>
        <v>覃小赛</v>
      </c>
      <c r="E635" s="7" t="str">
        <f t="shared" si="16"/>
        <v>女</v>
      </c>
    </row>
    <row r="636" spans="1:5" ht="34.5" customHeight="1">
      <c r="A636" s="6">
        <v>633</v>
      </c>
      <c r="B636" s="7" t="str">
        <f>"546620230709221714118477"</f>
        <v>546620230709221714118477</v>
      </c>
      <c r="C636" s="7" t="s">
        <v>55</v>
      </c>
      <c r="D636" s="6" t="str">
        <f>"邓玉新"</f>
        <v>邓玉新</v>
      </c>
      <c r="E636" s="7" t="str">
        <f t="shared" si="16"/>
        <v>女</v>
      </c>
    </row>
    <row r="637" spans="1:5" ht="34.5" customHeight="1">
      <c r="A637" s="6">
        <v>634</v>
      </c>
      <c r="B637" s="7" t="str">
        <f>"546620230712153520120925"</f>
        <v>546620230712153520120925</v>
      </c>
      <c r="C637" s="7" t="s">
        <v>55</v>
      </c>
      <c r="D637" s="6" t="str">
        <f>"陈云青"</f>
        <v>陈云青</v>
      </c>
      <c r="E637" s="7" t="str">
        <f t="shared" si="16"/>
        <v>女</v>
      </c>
    </row>
    <row r="638" spans="1:5" ht="34.5" customHeight="1">
      <c r="A638" s="6">
        <v>635</v>
      </c>
      <c r="B638" s="7" t="str">
        <f>"546620230709183812118297"</f>
        <v>546620230709183812118297</v>
      </c>
      <c r="C638" s="7" t="s">
        <v>55</v>
      </c>
      <c r="D638" s="6" t="str">
        <f>"林燕"</f>
        <v>林燕</v>
      </c>
      <c r="E638" s="7" t="str">
        <f t="shared" si="16"/>
        <v>女</v>
      </c>
    </row>
    <row r="639" spans="1:5" ht="34.5" customHeight="1">
      <c r="A639" s="6">
        <v>636</v>
      </c>
      <c r="B639" s="7" t="str">
        <f>"546620230712163837121001"</f>
        <v>546620230712163837121001</v>
      </c>
      <c r="C639" s="7" t="s">
        <v>55</v>
      </c>
      <c r="D639" s="6" t="str">
        <f>"陈江虹"</f>
        <v>陈江虹</v>
      </c>
      <c r="E639" s="7" t="str">
        <f t="shared" si="16"/>
        <v>女</v>
      </c>
    </row>
    <row r="640" spans="1:5" ht="34.5" customHeight="1">
      <c r="A640" s="6">
        <v>637</v>
      </c>
      <c r="B640" s="7" t="str">
        <f>"546620230711153953120150"</f>
        <v>546620230711153953120150</v>
      </c>
      <c r="C640" s="7" t="s">
        <v>55</v>
      </c>
      <c r="D640" s="6" t="str">
        <f>"吴悠"</f>
        <v>吴悠</v>
      </c>
      <c r="E640" s="7" t="str">
        <f t="shared" si="16"/>
        <v>女</v>
      </c>
    </row>
    <row r="641" spans="1:5" ht="34.5" customHeight="1">
      <c r="A641" s="6">
        <v>638</v>
      </c>
      <c r="B641" s="7" t="str">
        <f>"546620230712164822121011"</f>
        <v>546620230712164822121011</v>
      </c>
      <c r="C641" s="7" t="s">
        <v>55</v>
      </c>
      <c r="D641" s="6" t="str">
        <f>"游英玉"</f>
        <v>游英玉</v>
      </c>
      <c r="E641" s="7" t="str">
        <f t="shared" si="16"/>
        <v>女</v>
      </c>
    </row>
    <row r="642" spans="1:5" ht="34.5" customHeight="1">
      <c r="A642" s="6">
        <v>639</v>
      </c>
      <c r="B642" s="7" t="str">
        <f>"546620230712171117121028"</f>
        <v>546620230712171117121028</v>
      </c>
      <c r="C642" s="7" t="s">
        <v>55</v>
      </c>
      <c r="D642" s="6" t="str">
        <f>"戴石玉"</f>
        <v>戴石玉</v>
      </c>
      <c r="E642" s="7" t="str">
        <f t="shared" si="16"/>
        <v>女</v>
      </c>
    </row>
    <row r="643" spans="1:5" ht="34.5" customHeight="1">
      <c r="A643" s="6">
        <v>640</v>
      </c>
      <c r="B643" s="7" t="str">
        <f>"546620230707160052113986"</f>
        <v>546620230707160052113986</v>
      </c>
      <c r="C643" s="7" t="s">
        <v>55</v>
      </c>
      <c r="D643" s="6" t="str">
        <f>"李小翠"</f>
        <v>李小翠</v>
      </c>
      <c r="E643" s="7" t="str">
        <f t="shared" si="16"/>
        <v>女</v>
      </c>
    </row>
    <row r="644" spans="1:5" ht="34.5" customHeight="1">
      <c r="A644" s="6">
        <v>641</v>
      </c>
      <c r="B644" s="7" t="str">
        <f>"546620230709115952118045"</f>
        <v>546620230709115952118045</v>
      </c>
      <c r="C644" s="7" t="s">
        <v>55</v>
      </c>
      <c r="D644" s="6" t="str">
        <f>"陈丽珠"</f>
        <v>陈丽珠</v>
      </c>
      <c r="E644" s="7" t="str">
        <f t="shared" si="16"/>
        <v>女</v>
      </c>
    </row>
    <row r="645" spans="1:5" ht="34.5" customHeight="1">
      <c r="A645" s="6">
        <v>642</v>
      </c>
      <c r="B645" s="7" t="str">
        <f>"546620230711201855120352"</f>
        <v>546620230711201855120352</v>
      </c>
      <c r="C645" s="7" t="s">
        <v>55</v>
      </c>
      <c r="D645" s="6" t="str">
        <f>"韩小莉"</f>
        <v>韩小莉</v>
      </c>
      <c r="E645" s="7" t="str">
        <f t="shared" si="16"/>
        <v>女</v>
      </c>
    </row>
    <row r="646" spans="1:5" ht="34.5" customHeight="1">
      <c r="A646" s="6">
        <v>643</v>
      </c>
      <c r="B646" s="7" t="str">
        <f>"546620230711201324120350"</f>
        <v>546620230711201324120350</v>
      </c>
      <c r="C646" s="7" t="s">
        <v>55</v>
      </c>
      <c r="D646" s="6" t="str">
        <f>"王金玉"</f>
        <v>王金玉</v>
      </c>
      <c r="E646" s="7" t="str">
        <f t="shared" si="16"/>
        <v>女</v>
      </c>
    </row>
    <row r="647" spans="1:5" ht="34.5" customHeight="1">
      <c r="A647" s="6">
        <v>644</v>
      </c>
      <c r="B647" s="7" t="str">
        <f>"546620230707133905113312"</f>
        <v>546620230707133905113312</v>
      </c>
      <c r="C647" s="7" t="s">
        <v>55</v>
      </c>
      <c r="D647" s="6" t="str">
        <f>"林南花"</f>
        <v>林南花</v>
      </c>
      <c r="E647" s="7" t="str">
        <f t="shared" si="16"/>
        <v>女</v>
      </c>
    </row>
    <row r="648" spans="1:5" ht="34.5" customHeight="1">
      <c r="A648" s="6">
        <v>645</v>
      </c>
      <c r="B648" s="7" t="str">
        <f>"546620230712001838120511"</f>
        <v>546620230712001838120511</v>
      </c>
      <c r="C648" s="7" t="s">
        <v>55</v>
      </c>
      <c r="D648" s="6" t="str">
        <f>"邱婉容"</f>
        <v>邱婉容</v>
      </c>
      <c r="E648" s="7" t="str">
        <f t="shared" si="16"/>
        <v>女</v>
      </c>
    </row>
    <row r="649" spans="1:5" ht="34.5" customHeight="1">
      <c r="A649" s="6">
        <v>646</v>
      </c>
      <c r="B649" s="7" t="str">
        <f>"546620230712113158120745"</f>
        <v>546620230712113158120745</v>
      </c>
      <c r="C649" s="7" t="s">
        <v>55</v>
      </c>
      <c r="D649" s="6" t="str">
        <f>"曾其润"</f>
        <v>曾其润</v>
      </c>
      <c r="E649" s="7" t="str">
        <f t="shared" si="16"/>
        <v>女</v>
      </c>
    </row>
    <row r="650" spans="1:5" ht="34.5" customHeight="1">
      <c r="A650" s="6">
        <v>647</v>
      </c>
      <c r="B650" s="7" t="str">
        <f>"546620230712191913121120"</f>
        <v>546620230712191913121120</v>
      </c>
      <c r="C650" s="7" t="s">
        <v>55</v>
      </c>
      <c r="D650" s="6" t="str">
        <f>"梁咏淑"</f>
        <v>梁咏淑</v>
      </c>
      <c r="E650" s="7" t="str">
        <f t="shared" si="16"/>
        <v>女</v>
      </c>
    </row>
    <row r="651" spans="1:5" ht="34.5" customHeight="1">
      <c r="A651" s="6">
        <v>648</v>
      </c>
      <c r="B651" s="7" t="str">
        <f>"546620230712194044121142"</f>
        <v>546620230712194044121142</v>
      </c>
      <c r="C651" s="7" t="s">
        <v>55</v>
      </c>
      <c r="D651" s="6" t="str">
        <f>"赵越"</f>
        <v>赵越</v>
      </c>
      <c r="E651" s="7" t="str">
        <f t="shared" si="16"/>
        <v>女</v>
      </c>
    </row>
    <row r="652" spans="1:5" ht="34.5" customHeight="1">
      <c r="A652" s="6">
        <v>649</v>
      </c>
      <c r="B652" s="7" t="str">
        <f>"546620230710121026119076"</f>
        <v>546620230710121026119076</v>
      </c>
      <c r="C652" s="7" t="s">
        <v>55</v>
      </c>
      <c r="D652" s="6" t="str">
        <f>"曾云霞"</f>
        <v>曾云霞</v>
      </c>
      <c r="E652" s="7" t="str">
        <f t="shared" si="16"/>
        <v>女</v>
      </c>
    </row>
    <row r="653" spans="1:5" ht="34.5" customHeight="1">
      <c r="A653" s="6">
        <v>650</v>
      </c>
      <c r="B653" s="7" t="str">
        <f>"546620230712200712121160"</f>
        <v>546620230712200712121160</v>
      </c>
      <c r="C653" s="7" t="s">
        <v>55</v>
      </c>
      <c r="D653" s="6" t="str">
        <f>"吴其远"</f>
        <v>吴其远</v>
      </c>
      <c r="E653" s="7" t="str">
        <f>"男"</f>
        <v>男</v>
      </c>
    </row>
    <row r="654" spans="1:5" ht="34.5" customHeight="1">
      <c r="A654" s="6">
        <v>651</v>
      </c>
      <c r="B654" s="7" t="str">
        <f>"546620230711222317120455"</f>
        <v>546620230711222317120455</v>
      </c>
      <c r="C654" s="7" t="s">
        <v>55</v>
      </c>
      <c r="D654" s="6" t="str">
        <f>"钟雅"</f>
        <v>钟雅</v>
      </c>
      <c r="E654" s="7" t="str">
        <f aca="true" t="shared" si="17" ref="E654:E673">"女"</f>
        <v>女</v>
      </c>
    </row>
    <row r="655" spans="1:5" ht="34.5" customHeight="1">
      <c r="A655" s="6">
        <v>652</v>
      </c>
      <c r="B655" s="7" t="str">
        <f>"546620230712210526121213"</f>
        <v>546620230712210526121213</v>
      </c>
      <c r="C655" s="7" t="s">
        <v>55</v>
      </c>
      <c r="D655" s="6" t="str">
        <f>"杨燕"</f>
        <v>杨燕</v>
      </c>
      <c r="E655" s="7" t="str">
        <f t="shared" si="17"/>
        <v>女</v>
      </c>
    </row>
    <row r="656" spans="1:5" ht="34.5" customHeight="1">
      <c r="A656" s="6">
        <v>653</v>
      </c>
      <c r="B656" s="7" t="str">
        <f>"546620230712141128120845"</f>
        <v>546620230712141128120845</v>
      </c>
      <c r="C656" s="7" t="s">
        <v>55</v>
      </c>
      <c r="D656" s="6" t="str">
        <f>"叶婉敏"</f>
        <v>叶婉敏</v>
      </c>
      <c r="E656" s="7" t="str">
        <f t="shared" si="17"/>
        <v>女</v>
      </c>
    </row>
    <row r="657" spans="1:5" ht="34.5" customHeight="1">
      <c r="A657" s="6">
        <v>654</v>
      </c>
      <c r="B657" s="7" t="str">
        <f>"546620230711105455119901"</f>
        <v>546620230711105455119901</v>
      </c>
      <c r="C657" s="7" t="s">
        <v>55</v>
      </c>
      <c r="D657" s="6" t="str">
        <f>"谭华荣"</f>
        <v>谭华荣</v>
      </c>
      <c r="E657" s="7" t="str">
        <f t="shared" si="17"/>
        <v>女</v>
      </c>
    </row>
    <row r="658" spans="1:5" ht="34.5" customHeight="1">
      <c r="A658" s="6">
        <v>655</v>
      </c>
      <c r="B658" s="7" t="str">
        <f>"546620230712184104121089"</f>
        <v>546620230712184104121089</v>
      </c>
      <c r="C658" s="7" t="s">
        <v>55</v>
      </c>
      <c r="D658" s="6" t="str">
        <f>"吴蔓拉"</f>
        <v>吴蔓拉</v>
      </c>
      <c r="E658" s="7" t="str">
        <f t="shared" si="17"/>
        <v>女</v>
      </c>
    </row>
    <row r="659" spans="1:5" ht="34.5" customHeight="1">
      <c r="A659" s="6">
        <v>656</v>
      </c>
      <c r="B659" s="7" t="str">
        <f>"546620230712205742121206"</f>
        <v>546620230712205742121206</v>
      </c>
      <c r="C659" s="7" t="s">
        <v>55</v>
      </c>
      <c r="D659" s="6" t="str">
        <f>"王海妹"</f>
        <v>王海妹</v>
      </c>
      <c r="E659" s="7" t="str">
        <f t="shared" si="17"/>
        <v>女</v>
      </c>
    </row>
    <row r="660" spans="1:5" ht="34.5" customHeight="1">
      <c r="A660" s="6">
        <v>657</v>
      </c>
      <c r="B660" s="7" t="str">
        <f>"546620230712214903121262"</f>
        <v>546620230712214903121262</v>
      </c>
      <c r="C660" s="7" t="s">
        <v>55</v>
      </c>
      <c r="D660" s="6" t="str">
        <f>"蔡美玲"</f>
        <v>蔡美玲</v>
      </c>
      <c r="E660" s="7" t="str">
        <f t="shared" si="17"/>
        <v>女</v>
      </c>
    </row>
    <row r="661" spans="1:5" ht="34.5" customHeight="1">
      <c r="A661" s="6">
        <v>658</v>
      </c>
      <c r="B661" s="7" t="str">
        <f>"546620230712213434121245"</f>
        <v>546620230712213434121245</v>
      </c>
      <c r="C661" s="7" t="s">
        <v>55</v>
      </c>
      <c r="D661" s="6" t="str">
        <f>"翁白丽"</f>
        <v>翁白丽</v>
      </c>
      <c r="E661" s="7" t="str">
        <f t="shared" si="17"/>
        <v>女</v>
      </c>
    </row>
    <row r="662" spans="1:5" ht="34.5" customHeight="1">
      <c r="A662" s="6">
        <v>659</v>
      </c>
      <c r="B662" s="7" t="str">
        <f>"546620230712205730121205"</f>
        <v>546620230712205730121205</v>
      </c>
      <c r="C662" s="7" t="s">
        <v>55</v>
      </c>
      <c r="D662" s="6" t="str">
        <f>"陈积珠"</f>
        <v>陈积珠</v>
      </c>
      <c r="E662" s="7" t="str">
        <f t="shared" si="17"/>
        <v>女</v>
      </c>
    </row>
    <row r="663" spans="1:5" ht="34.5" customHeight="1">
      <c r="A663" s="6">
        <v>660</v>
      </c>
      <c r="B663" s="7" t="str">
        <f>"546620230712225644121340"</f>
        <v>546620230712225644121340</v>
      </c>
      <c r="C663" s="7" t="s">
        <v>55</v>
      </c>
      <c r="D663" s="6" t="str">
        <f>"符开兰"</f>
        <v>符开兰</v>
      </c>
      <c r="E663" s="7" t="str">
        <f t="shared" si="17"/>
        <v>女</v>
      </c>
    </row>
    <row r="664" spans="1:5" ht="34.5" customHeight="1">
      <c r="A664" s="6">
        <v>661</v>
      </c>
      <c r="B664" s="7" t="str">
        <f>"546620230710090156118712"</f>
        <v>546620230710090156118712</v>
      </c>
      <c r="C664" s="7" t="s">
        <v>55</v>
      </c>
      <c r="D664" s="6" t="str">
        <f>"黄乾龙"</f>
        <v>黄乾龙</v>
      </c>
      <c r="E664" s="7" t="str">
        <f t="shared" si="17"/>
        <v>女</v>
      </c>
    </row>
    <row r="665" spans="1:5" ht="34.5" customHeight="1">
      <c r="A665" s="6">
        <v>662</v>
      </c>
      <c r="B665" s="7" t="str">
        <f>"546620230712203928121183"</f>
        <v>546620230712203928121183</v>
      </c>
      <c r="C665" s="7" t="s">
        <v>55</v>
      </c>
      <c r="D665" s="6" t="str">
        <f>"王梅秀"</f>
        <v>王梅秀</v>
      </c>
      <c r="E665" s="7" t="str">
        <f t="shared" si="17"/>
        <v>女</v>
      </c>
    </row>
    <row r="666" spans="1:5" ht="34.5" customHeight="1">
      <c r="A666" s="6">
        <v>663</v>
      </c>
      <c r="B666" s="7" t="str">
        <f>"546620230713080847121453"</f>
        <v>546620230713080847121453</v>
      </c>
      <c r="C666" s="7" t="s">
        <v>55</v>
      </c>
      <c r="D666" s="6" t="str">
        <f>"孙蔓"</f>
        <v>孙蔓</v>
      </c>
      <c r="E666" s="7" t="str">
        <f t="shared" si="17"/>
        <v>女</v>
      </c>
    </row>
    <row r="667" spans="1:5" ht="34.5" customHeight="1">
      <c r="A667" s="6">
        <v>664</v>
      </c>
      <c r="B667" s="7" t="str">
        <f>"546620230711210334120376"</f>
        <v>546620230711210334120376</v>
      </c>
      <c r="C667" s="7" t="s">
        <v>55</v>
      </c>
      <c r="D667" s="6" t="str">
        <f>"吴凡"</f>
        <v>吴凡</v>
      </c>
      <c r="E667" s="7" t="str">
        <f t="shared" si="17"/>
        <v>女</v>
      </c>
    </row>
    <row r="668" spans="1:5" ht="34.5" customHeight="1">
      <c r="A668" s="6">
        <v>665</v>
      </c>
      <c r="B668" s="7" t="str">
        <f>"546620230712235830121403"</f>
        <v>546620230712235830121403</v>
      </c>
      <c r="C668" s="7" t="s">
        <v>55</v>
      </c>
      <c r="D668" s="6" t="str">
        <f>"叶玲"</f>
        <v>叶玲</v>
      </c>
      <c r="E668" s="7" t="str">
        <f t="shared" si="17"/>
        <v>女</v>
      </c>
    </row>
    <row r="669" spans="1:5" ht="34.5" customHeight="1">
      <c r="A669" s="6">
        <v>666</v>
      </c>
      <c r="B669" s="7" t="str">
        <f>"546620230709233844118561"</f>
        <v>546620230709233844118561</v>
      </c>
      <c r="C669" s="7" t="s">
        <v>55</v>
      </c>
      <c r="D669" s="6" t="str">
        <f>"廖娇云"</f>
        <v>廖娇云</v>
      </c>
      <c r="E669" s="7" t="str">
        <f t="shared" si="17"/>
        <v>女</v>
      </c>
    </row>
    <row r="670" spans="1:5" ht="34.5" customHeight="1">
      <c r="A670" s="6">
        <v>667</v>
      </c>
      <c r="B670" s="7" t="str">
        <f>"546620230713200616121867"</f>
        <v>546620230713200616121867</v>
      </c>
      <c r="C670" s="7" t="s">
        <v>55</v>
      </c>
      <c r="D670" s="6" t="str">
        <f>"刘锐"</f>
        <v>刘锐</v>
      </c>
      <c r="E670" s="7" t="str">
        <f t="shared" si="17"/>
        <v>女</v>
      </c>
    </row>
    <row r="671" spans="1:5" ht="34.5" customHeight="1">
      <c r="A671" s="6">
        <v>668</v>
      </c>
      <c r="B671" s="7" t="str">
        <f>"546620230707111141112579"</f>
        <v>546620230707111141112579</v>
      </c>
      <c r="C671" s="7" t="s">
        <v>56</v>
      </c>
      <c r="D671" s="6" t="str">
        <f>"陈颖"</f>
        <v>陈颖</v>
      </c>
      <c r="E671" s="7" t="str">
        <f t="shared" si="17"/>
        <v>女</v>
      </c>
    </row>
    <row r="672" spans="1:5" ht="34.5" customHeight="1">
      <c r="A672" s="6">
        <v>669</v>
      </c>
      <c r="B672" s="7" t="str">
        <f>"546620230707144142113577"</f>
        <v>546620230707144142113577</v>
      </c>
      <c r="C672" s="7" t="s">
        <v>56</v>
      </c>
      <c r="D672" s="6" t="str">
        <f>"凌林"</f>
        <v>凌林</v>
      </c>
      <c r="E672" s="7" t="str">
        <f t="shared" si="17"/>
        <v>女</v>
      </c>
    </row>
    <row r="673" spans="1:5" ht="34.5" customHeight="1">
      <c r="A673" s="6">
        <v>670</v>
      </c>
      <c r="B673" s="7" t="str">
        <f>"546620230707154253113902"</f>
        <v>546620230707154253113902</v>
      </c>
      <c r="C673" s="7" t="s">
        <v>56</v>
      </c>
      <c r="D673" s="6" t="str">
        <f>"林芳玉"</f>
        <v>林芳玉</v>
      </c>
      <c r="E673" s="7" t="str">
        <f t="shared" si="17"/>
        <v>女</v>
      </c>
    </row>
    <row r="674" spans="1:5" ht="34.5" customHeight="1">
      <c r="A674" s="6">
        <v>671</v>
      </c>
      <c r="B674" s="7" t="str">
        <f>"546620230708084050115772"</f>
        <v>546620230708084050115772</v>
      </c>
      <c r="C674" s="7" t="s">
        <v>56</v>
      </c>
      <c r="D674" s="6" t="str">
        <f>"李金泽"</f>
        <v>李金泽</v>
      </c>
      <c r="E674" s="7" t="str">
        <f>"男"</f>
        <v>男</v>
      </c>
    </row>
    <row r="675" spans="1:5" ht="34.5" customHeight="1">
      <c r="A675" s="6">
        <v>672</v>
      </c>
      <c r="B675" s="7" t="str">
        <f>"546620230708234310117872"</f>
        <v>546620230708234310117872</v>
      </c>
      <c r="C675" s="7" t="s">
        <v>56</v>
      </c>
      <c r="D675" s="6" t="str">
        <f>"陈海英"</f>
        <v>陈海英</v>
      </c>
      <c r="E675" s="7" t="str">
        <f>"女"</f>
        <v>女</v>
      </c>
    </row>
    <row r="676" spans="1:5" ht="34.5" customHeight="1">
      <c r="A676" s="6">
        <v>673</v>
      </c>
      <c r="B676" s="7" t="str">
        <f>"546620230709093534117947"</f>
        <v>546620230709093534117947</v>
      </c>
      <c r="C676" s="7" t="s">
        <v>56</v>
      </c>
      <c r="D676" s="6" t="str">
        <f>"陈文媛"</f>
        <v>陈文媛</v>
      </c>
      <c r="E676" s="7" t="str">
        <f>"女"</f>
        <v>女</v>
      </c>
    </row>
  </sheetData>
  <sheetProtection password="E9DF" sheet="1"/>
  <mergeCells count="1">
    <mergeCell ref="A2:E2"/>
  </mergeCells>
  <printOptions/>
  <pageMargins left="0.7480314960629921" right="0.7480314960629921" top="0.7480314960629921" bottom="0.35" header="0.5118110236220472" footer="0.17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2023-07-17T07:19:00Z</cp:lastPrinted>
  <dcterms:created xsi:type="dcterms:W3CDTF">2023-07-17T03:57:42Z</dcterms:created>
  <dcterms:modified xsi:type="dcterms:W3CDTF">2023-07-17T07:20:18Z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AC9B0D6AAD5745008B4E5110BDF9628F_13</vt:lpwstr>
  </property>
  <property fmtid="{D5CDD505-2E9C-101B-9397-08002B2CF9AE}" pid="3" name="KSOProductBuildVer">
    <vt:lpwstr>2052-11.1.0.14309</vt:lpwstr>
  </property>
</Properties>
</file>